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ocuments\5_OBEC OBRUBCE\2024_HRBITOVNI ZED\ETAPA 3\rozpocet\"/>
    </mc:Choice>
  </mc:AlternateContent>
  <bookViews>
    <workbookView xWindow="0" yWindow="0" windowWidth="23040" windowHeight="9264" activeTab="1"/>
  </bookViews>
  <sheets>
    <sheet name="Rekapitulace stavby" sheetId="1" r:id="rId1"/>
    <sheet name="SO 701 - Třetí etapa - 22,2m" sheetId="2" r:id="rId2"/>
  </sheets>
  <definedNames>
    <definedName name="_xlnm._FilterDatabase" localSheetId="1" hidden="1">'SO 701 - Třetí etapa - 22,2m'!$C$122:$K$206</definedName>
    <definedName name="_xlnm.Print_Titles" localSheetId="0">'Rekapitulace stavby'!$92:$92</definedName>
    <definedName name="_xlnm.Print_Titles" localSheetId="1">'SO 701 - Třetí etapa - 22,2m'!$122:$122</definedName>
    <definedName name="_xlnm.Print_Area" localSheetId="0">'Rekapitulace stavby'!$D$4:$AO$76,'Rekapitulace stavby'!$C$82:$AQ$97</definedName>
    <definedName name="_xlnm.Print_Area" localSheetId="1">'SO 701 - Třetí etapa - 22,2m'!$C$4:$J$76,'SO 701 - Třetí etapa - 22,2m'!$C$82:$J$104,'SO 701 - Třetí etapa - 22,2m'!$C$110:$K$206</definedName>
  </definedNames>
  <calcPr calcId="152511"/>
</workbook>
</file>

<file path=xl/calcChain.xml><?xml version="1.0" encoding="utf-8"?>
<calcChain xmlns="http://schemas.openxmlformats.org/spreadsheetml/2006/main">
  <c r="AY96" i="1" l="1"/>
  <c r="AX96" i="1"/>
  <c r="J37" i="2"/>
  <c r="J36" i="2"/>
  <c r="AY95" i="1" s="1"/>
  <c r="J35" i="2"/>
  <c r="AX95" i="1" s="1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T182" i="2"/>
  <c r="R183" i="2"/>
  <c r="R182" i="2" s="1"/>
  <c r="P183" i="2"/>
  <c r="P182" i="2"/>
  <c r="BI176" i="2"/>
  <c r="BH176" i="2"/>
  <c r="BG176" i="2"/>
  <c r="BF176" i="2"/>
  <c r="T176" i="2"/>
  <c r="R176" i="2"/>
  <c r="P176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F36" i="2" s="1"/>
  <c r="BC95" i="1" s="1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J120" i="2"/>
  <c r="J119" i="2"/>
  <c r="F119" i="2"/>
  <c r="F117" i="2"/>
  <c r="E115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203" i="2"/>
  <c r="BK192" i="2"/>
  <c r="J166" i="2"/>
  <c r="J136" i="2"/>
  <c r="J201" i="2"/>
  <c r="J143" i="2"/>
  <c r="AS94" i="1"/>
  <c r="BK157" i="2"/>
  <c r="BK135" i="2"/>
  <c r="BK205" i="2"/>
  <c r="J195" i="2"/>
  <c r="J183" i="2"/>
  <c r="BK162" i="2"/>
  <c r="J135" i="2"/>
  <c r="J205" i="2"/>
  <c r="J162" i="2"/>
  <c r="J133" i="2"/>
  <c r="J192" i="2"/>
  <c r="BK166" i="2"/>
  <c r="BK149" i="2"/>
  <c r="J128" i="2"/>
  <c r="BK201" i="2"/>
  <c r="BK186" i="2"/>
  <c r="J157" i="2"/>
  <c r="J138" i="2"/>
  <c r="BK128" i="2"/>
  <c r="J198" i="2"/>
  <c r="J176" i="2"/>
  <c r="BK143" i="2"/>
  <c r="J203" i="2"/>
  <c r="J189" i="2"/>
  <c r="J170" i="2"/>
  <c r="J149" i="2"/>
  <c r="BK131" i="2"/>
  <c r="BK183" i="2"/>
  <c r="J126" i="2"/>
  <c r="BK189" i="2"/>
  <c r="BK151" i="2"/>
  <c r="J131" i="2"/>
  <c r="BK198" i="2"/>
  <c r="BK176" i="2"/>
  <c r="J151" i="2"/>
  <c r="BK133" i="2"/>
  <c r="BK195" i="2"/>
  <c r="BK136" i="2"/>
  <c r="BK126" i="2"/>
  <c r="BK170" i="2"/>
  <c r="BK138" i="2"/>
  <c r="J186" i="2"/>
  <c r="P125" i="2" l="1"/>
  <c r="T125" i="2"/>
  <c r="R130" i="2"/>
  <c r="P185" i="2"/>
  <c r="P202" i="2"/>
  <c r="BK130" i="2"/>
  <c r="T130" i="2"/>
  <c r="T124" i="2"/>
  <c r="T185" i="2"/>
  <c r="R202" i="2"/>
  <c r="BK125" i="2"/>
  <c r="J125" i="2"/>
  <c r="J98" i="2"/>
  <c r="R125" i="2"/>
  <c r="P130" i="2"/>
  <c r="BK185" i="2"/>
  <c r="BK184" i="2" s="1"/>
  <c r="J184" i="2" s="1"/>
  <c r="J101" i="2" s="1"/>
  <c r="R185" i="2"/>
  <c r="R184" i="2"/>
  <c r="BK202" i="2"/>
  <c r="J202" i="2" s="1"/>
  <c r="J103" i="2" s="1"/>
  <c r="T202" i="2"/>
  <c r="BK182" i="2"/>
  <c r="J182" i="2" s="1"/>
  <c r="J100" i="2" s="1"/>
  <c r="J130" i="2"/>
  <c r="J99" i="2"/>
  <c r="E113" i="2"/>
  <c r="F120" i="2"/>
  <c r="BE128" i="2"/>
  <c r="BE136" i="2"/>
  <c r="BE149" i="2"/>
  <c r="BE157" i="2"/>
  <c r="BE183" i="2"/>
  <c r="BE186" i="2"/>
  <c r="J117" i="2"/>
  <c r="BE138" i="2"/>
  <c r="BE151" i="2"/>
  <c r="BE170" i="2"/>
  <c r="BE176" i="2"/>
  <c r="BE198" i="2"/>
  <c r="BE203" i="2"/>
  <c r="BE126" i="2"/>
  <c r="BE131" i="2"/>
  <c r="BE133" i="2"/>
  <c r="BE135" i="2"/>
  <c r="BE143" i="2"/>
  <c r="BE162" i="2"/>
  <c r="BE166" i="2"/>
  <c r="BE189" i="2"/>
  <c r="BE192" i="2"/>
  <c r="BE195" i="2"/>
  <c r="BE201" i="2"/>
  <c r="BE205" i="2"/>
  <c r="F37" i="2"/>
  <c r="BD95" i="1"/>
  <c r="AW96" i="1"/>
  <c r="F34" i="2"/>
  <c r="BA95" i="1" s="1"/>
  <c r="BA96" i="1"/>
  <c r="BB96" i="1"/>
  <c r="BC96" i="1"/>
  <c r="BC94" i="1" s="1"/>
  <c r="AY94" i="1" s="1"/>
  <c r="F35" i="2"/>
  <c r="BB95" i="1"/>
  <c r="BD96" i="1"/>
  <c r="J34" i="2"/>
  <c r="AW95" i="1"/>
  <c r="J185" i="2" l="1"/>
  <c r="J102" i="2" s="1"/>
  <c r="R124" i="2"/>
  <c r="R123" i="2"/>
  <c r="AU96" i="1"/>
  <c r="T184" i="2"/>
  <c r="T123" i="2"/>
  <c r="BK124" i="2"/>
  <c r="J124" i="2"/>
  <c r="J97" i="2"/>
  <c r="P184" i="2"/>
  <c r="P124" i="2"/>
  <c r="BK123" i="2"/>
  <c r="J123" i="2"/>
  <c r="BA94" i="1"/>
  <c r="W30" i="1" s="1"/>
  <c r="W32" i="1"/>
  <c r="BD94" i="1"/>
  <c r="W33" i="1"/>
  <c r="BB94" i="1"/>
  <c r="W31" i="1"/>
  <c r="AV96" i="1"/>
  <c r="AT96" i="1"/>
  <c r="F33" i="2"/>
  <c r="AZ95" i="1" s="1"/>
  <c r="J30" i="2"/>
  <c r="AG95" i="1" s="1"/>
  <c r="AZ96" i="1"/>
  <c r="J33" i="2"/>
  <c r="AV95" i="1"/>
  <c r="AT95" i="1"/>
  <c r="P123" i="2" l="1"/>
  <c r="AU95" i="1"/>
  <c r="AG96" i="1"/>
  <c r="AN95" i="1"/>
  <c r="J96" i="2"/>
  <c r="J39" i="2"/>
  <c r="AU94" i="1"/>
  <c r="AZ94" i="1"/>
  <c r="W29" i="1" s="1"/>
  <c r="AW94" i="1"/>
  <c r="AK30" i="1"/>
  <c r="AX94" i="1"/>
  <c r="AN96" i="1" l="1"/>
  <c r="AG94" i="1"/>
  <c r="AK26" i="1" s="1"/>
  <c r="AV94" i="1"/>
  <c r="AK29" i="1" s="1"/>
  <c r="AK35" i="1" l="1"/>
  <c r="AT94" i="1"/>
  <c r="AN94" i="1" s="1"/>
</calcChain>
</file>

<file path=xl/sharedStrings.xml><?xml version="1.0" encoding="utf-8"?>
<sst xmlns="http://schemas.openxmlformats.org/spreadsheetml/2006/main" count="1143" uniqueCount="264">
  <si>
    <t>Export Komplet</t>
  </si>
  <si>
    <t/>
  </si>
  <si>
    <t>2.0</t>
  </si>
  <si>
    <t>ZAMOK</t>
  </si>
  <si>
    <t>False</t>
  </si>
  <si>
    <t>{f54c5dac-c851-4b5c-b0bd-7bfcf9753305}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</si>
  <si>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</si>
  <si>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</si>
  <si>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</si>
  <si>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</si>
  <si>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</si>
  <si>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</si>
  <si>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</si>
  <si>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</si>
  <si>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ZN2025_008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</si>
  <si>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</si>
  <si>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</si>
  <si>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hřbitovní zdi v obci Obrubce, m.č. Všeborsko - III. Etapa</t>
  </si>
  <si>
    <t>KSO:</t>
  </si>
  <si>
    <t>CC-CZ:</t>
  </si>
  <si>
    <t>Místo:</t>
  </si>
  <si>
    <t xml:space="preserve"> </t>
  </si>
  <si>
    <t>Datum:</t>
  </si>
  <si>
    <t>27. 2. 2025</t>
  </si>
  <si>
    <t>Zadavatel:</t>
  </si>
  <si>
    <t>IČ:</t>
  </si>
  <si>
    <t>Obec Obrubce</t>
  </si>
  <si>
    <t>DIČ:</t>
  </si>
  <si>
    <t>Uchazeč:</t>
  </si>
  <si>
    <t>Vyplň údaj</t>
  </si>
  <si>
    <t>Projektant:</t>
  </si>
  <si>
    <t>Ing. Arch. Vojtěch Feigl</t>
  </si>
  <si>
    <t>True</t>
  </si>
  <si>
    <t>Zpracovatel:</t>
  </si>
  <si>
    <t>Bc. Zuzana Kosáková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</si>
  <si>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</si>
  <si>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</si>
  <si>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</si>
  <si>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</si>
  <si>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</si>
  <si>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</si>
  <si>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</si>
  <si>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</si>
  <si>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</si>
  <si>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</si>
  <si>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</si>
  <si>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</si>
  <si>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</si>
  <si>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</si>
  <si>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</si>
  <si>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</si>
  <si>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</si>
  <si>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</si>
  <si>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</si>
  <si>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</si>
  <si>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</si>
  <si>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</si>
  <si>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</si>
  <si>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</si>
  <si>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</si>
  <si>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</si>
  <si>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</si>
  <si>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</si>
  <si>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</si>
  <si>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</si>
  <si>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</si>
  <si>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</si>
  <si>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</si>
  <si>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</si>
  <si>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</si>
  <si>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</si>
  <si>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</si>
  <si>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</si>
  <si>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</si>
  <si>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</si>
  <si>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</si>
  <si>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</si>
  <si>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</si>
  <si>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</si>
  <si>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</si>
  <si>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</si>
  <si>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701</t>
  </si>
  <si>
    <t>Třetí etapa - 22,2m</t>
  </si>
  <si>
    <t>STA</t>
  </si>
  <si>
    <t>1</t>
  </si>
  <si>
    <t>{40a7889a-263e-4614-bd12-131e3e5f39c2}</t>
  </si>
  <si>
    <t>2</t>
  </si>
  <si>
    <t>SO 901</t>
  </si>
  <si>
    <t xml:space="preserve">Vícerozpočtové náklady </t>
  </si>
  <si>
    <t>{5ce5cff1-d289-42d6-9075-486a17cf4518}</t>
  </si>
  <si>
    <t>KRYCÍ LIST SOUPISU PRACÍ</t>
  </si>
  <si>
    <t>Objekt:</t>
  </si>
  <si>
    <t>SO 701 - Třetí etapa - 22,2m</t>
  </si>
  <si>
    <t>Všeborsko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</si>
  <si>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</si>
  <si>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</si>
  <si>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</si>
  <si>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</si>
  <si>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</si>
  <si>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</si>
  <si>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</si>
  <si>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</si>
  <si>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</si>
  <si>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>PSV - Práce a dodávky PSV</t>
  </si>
  <si>
    <t xml:space="preserve">    782 - Dokončovací práce - obklady z kamene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</si>
  <si>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</si>
  <si>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</si>
  <si>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</si>
  <si>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</si>
  <si>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</si>
  <si>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</si>
  <si>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</si>
  <si>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</si>
  <si>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</si>
  <si>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</si>
  <si>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</si>
  <si>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</si>
  <si>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</si>
  <si>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</si>
  <si>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</si>
  <si>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</si>
  <si>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</si>
  <si>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</si>
  <si>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</si>
  <si>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183405211</t>
  </si>
  <si>
    <t>Výsev trávníku hydroosevem na ornici</t>
  </si>
  <si>
    <t>m2</t>
  </si>
  <si>
    <t>CS ÚRS 2025 01</t>
  </si>
  <si>
    <t>4</t>
  </si>
  <si>
    <t>994028007</t>
  </si>
  <si>
    <t>VV</t>
  </si>
  <si>
    <t>(1,0+1,2+11,3+5,0+3,2+1,5+1,0)*2,0</t>
  </si>
  <si>
    <t>M</t>
  </si>
  <si>
    <t>00572410</t>
  </si>
  <si>
    <t>osivo směs travní parková</t>
  </si>
  <si>
    <t>kg</t>
  </si>
  <si>
    <t>8</t>
  </si>
  <si>
    <t>453765929</t>
  </si>
  <si>
    <t>48,4*0,025 'Přepočtené koeficientem množství</t>
  </si>
  <si>
    <t>9</t>
  </si>
  <si>
    <t>Ostatní konstrukce a práce, bourání</t>
  </si>
  <si>
    <t>3</t>
  </si>
  <si>
    <t>949121111</t>
  </si>
  <si>
    <t>Montáž lešení lehkého kozového dílcového v do 1,2 m</t>
  </si>
  <si>
    <t>sada</t>
  </si>
  <si>
    <t>1592593560</t>
  </si>
  <si>
    <t>(1,2+11,3+5,0+3,2+1,5)*2</t>
  </si>
  <si>
    <t>949121211</t>
  </si>
  <si>
    <t>Příplatek k lešení lehkému kozovému dílcovému v do 1,2 m za každý den použití</t>
  </si>
  <si>
    <t>1235703471</t>
  </si>
  <si>
    <t>44,4*30*1,5   "předpoklad užití 1,5x30 dní  resp. 1,5 měsíce</t>
  </si>
  <si>
    <t>5</t>
  </si>
  <si>
    <t>949121811</t>
  </si>
  <si>
    <t>Demontáž lešení lehkého kozového dílcového v do 1,2 m</t>
  </si>
  <si>
    <t>686997107</t>
  </si>
  <si>
    <t>6</t>
  </si>
  <si>
    <t>9529014.R1</t>
  </si>
  <si>
    <t>Vyčištění ostatních objektů - okolí rekonstruované zdi</t>
  </si>
  <si>
    <t>839836959</t>
  </si>
  <si>
    <t>(1,2+11,3+5,0+3,2+1,5)*2,0*2</t>
  </si>
  <si>
    <t>7</t>
  </si>
  <si>
    <t>9790311.R1</t>
  </si>
  <si>
    <t>Očištění kamenů od malty cementové</t>
  </si>
  <si>
    <t>m3</t>
  </si>
  <si>
    <t>546745840</t>
  </si>
  <si>
    <t xml:space="preserve">  "předpokládané množství - 50% zdiva na rozích zdi</t>
  </si>
  <si>
    <t>(1,2+11,3)*1,55*0,55*0,5</t>
  </si>
  <si>
    <t>(3,2+1,5)*1,4*0,55*0,5</t>
  </si>
  <si>
    <t>Součet</t>
  </si>
  <si>
    <t>985131111</t>
  </si>
  <si>
    <t>Očištění ploch stěn, rubu kleneb a podlah tlakovou vodou</t>
  </si>
  <si>
    <t>1431627464</t>
  </si>
  <si>
    <t>(1,2+11,3+5,0+3,2+1,5)*0,55     "koruna zdi</t>
  </si>
  <si>
    <t>(1,2+11,3)*1,55*2</t>
  </si>
  <si>
    <t>(5,0)*1,55*2</t>
  </si>
  <si>
    <t>(3,2+1,5)*1,4*2</t>
  </si>
  <si>
    <t>985141111</t>
  </si>
  <si>
    <t>Vyčištění trhlin a dutin ve zdivu š do 30 mm hl do 150 mm</t>
  </si>
  <si>
    <t>m</t>
  </si>
  <si>
    <t>-972696319</t>
  </si>
  <si>
    <t>79,62*6</t>
  </si>
  <si>
    <t>10</t>
  </si>
  <si>
    <t>985142111</t>
  </si>
  <si>
    <t>Vysekání spojovací hmoty ze spár zdiva hl do 40 mm dl do 6 m/m2</t>
  </si>
  <si>
    <t>-1117152127</t>
  </si>
  <si>
    <t>(11,3+1,2)*1,55*2</t>
  </si>
  <si>
    <t>11</t>
  </si>
  <si>
    <t>985211111</t>
  </si>
  <si>
    <t>Vyklínování uvolněných kamenů ve zdivu se spárami dl do 6 m/m2</t>
  </si>
  <si>
    <t>1978615570</t>
  </si>
  <si>
    <t>(1,2+11,3)*1,55*0,5</t>
  </si>
  <si>
    <t>(3,2+1,5)*1,4*0,5</t>
  </si>
  <si>
    <t>985221011</t>
  </si>
  <si>
    <t>Postupné rozebírání kamenného zdiva pro další použití do 1 m3</t>
  </si>
  <si>
    <t>861660780</t>
  </si>
  <si>
    <t>(11,3+1,2)*1,5*0,55*0,5   "předpokládané množství - 50% zdiva na rozích zdi</t>
  </si>
  <si>
    <t>13</t>
  </si>
  <si>
    <t>985223320</t>
  </si>
  <si>
    <t>Přezdívání kamenného zdiva do vápenné nebo vápenocementové malty objemu do 1 m3</t>
  </si>
  <si>
    <t>-198875172</t>
  </si>
  <si>
    <t>(11,3+1,2)*1,55*0,55*0,5   "předpokládané množství - 50% zdiva na rozích zdi</t>
  </si>
  <si>
    <t>14</t>
  </si>
  <si>
    <t>985231111</t>
  </si>
  <si>
    <t>Spárování zdiva aktivovanou maltou spára hl do 40 mm dl do 6 m/m2</t>
  </si>
  <si>
    <t>125758892</t>
  </si>
  <si>
    <t>(11,3+1,2+5,0+3,2+1,5)*0,55     "koruna zdi</t>
  </si>
  <si>
    <t>15</t>
  </si>
  <si>
    <t>985233111</t>
  </si>
  <si>
    <t>Úprava spár po spárování zdiva uhlazením spára dl do 6 m/m2</t>
  </si>
  <si>
    <t>1683436852</t>
  </si>
  <si>
    <t>998</t>
  </si>
  <si>
    <t>Přesun hmot</t>
  </si>
  <si>
    <t>16</t>
  </si>
  <si>
    <t>998018001</t>
  </si>
  <si>
    <t>Přesun hmot pro budovy ruční pro budovy v do 6 m</t>
  </si>
  <si>
    <t>t</t>
  </si>
  <si>
    <t>-2012026286</t>
  </si>
  <si>
    <t>PSV</t>
  </si>
  <si>
    <t>Práce a dodávky PSV</t>
  </si>
  <si>
    <t>782</t>
  </si>
  <si>
    <t>Dokončovací práce - obklady z kamene</t>
  </si>
  <si>
    <t>17</t>
  </si>
  <si>
    <t>7826111.R1</t>
  </si>
  <si>
    <t>Montáž obkladů parapetů z pravoúhlých desek z měkkého kamene do malty</t>
  </si>
  <si>
    <t>-136579583</t>
  </si>
  <si>
    <t xml:space="preserve">  "předpoklad 85% z vybouraného materiálu</t>
  </si>
  <si>
    <t>(11,3+1,2+5,0+3,2+1,5)*0,55</t>
  </si>
  <si>
    <t>18</t>
  </si>
  <si>
    <t>58381086</t>
  </si>
  <si>
    <t>kámen lomový upravený štípaný (80, 40, 20 cm) pískovec</t>
  </si>
  <si>
    <t>32</t>
  </si>
  <si>
    <t>-2000801775</t>
  </si>
  <si>
    <t>12,21*0,15   "předpoklad 85% z vybouraného materiálu</t>
  </si>
  <si>
    <t>1,832*2,1 'Přepočtené koeficientem množství</t>
  </si>
  <si>
    <t>19</t>
  </si>
  <si>
    <t>782611811</t>
  </si>
  <si>
    <t>Demontáž obkladů parapetů z kamene do suti z měkkých kamenů kladených do malty</t>
  </si>
  <si>
    <t>132871983</t>
  </si>
  <si>
    <t>předpoklad 15% do suti</t>
  </si>
  <si>
    <t>(11,3+1,2+5,0+3,2+1,5)*0,55*0,15</t>
  </si>
  <si>
    <t>20</t>
  </si>
  <si>
    <t>782613811</t>
  </si>
  <si>
    <t>Demontáž obkladů parapetů z kamene k dalšímu použití z měkkých kamenů kladených do malty</t>
  </si>
  <si>
    <t>-838648657</t>
  </si>
  <si>
    <t>(11,3+1,2+5,0+3,2+1,5)*0,55*0,85</t>
  </si>
  <si>
    <t>782991441</t>
  </si>
  <si>
    <t>Očištění vybouraných kamenných obkladů k dalšímu použití od malty</t>
  </si>
  <si>
    <t>615125660</t>
  </si>
  <si>
    <t>22</t>
  </si>
  <si>
    <t>998782121</t>
  </si>
  <si>
    <t>Přesun hmot tonážní pro obklady kamenné ruční v objektech v do 6 m</t>
  </si>
  <si>
    <t>-734606313</t>
  </si>
  <si>
    <t>783</t>
  </si>
  <si>
    <t>Dokončovací práce - nátěry</t>
  </si>
  <si>
    <t>23</t>
  </si>
  <si>
    <t>783000103.R1</t>
  </si>
  <si>
    <t>Ochrana vodorovných ploch při provádění nátěrů položením fólie</t>
  </si>
  <si>
    <t>308838476</t>
  </si>
  <si>
    <t>(1,0+1,2+11,3+5,0+3,2+1,5+1,0)*1,0*2</t>
  </si>
  <si>
    <t>24</t>
  </si>
  <si>
    <t>58124844</t>
  </si>
  <si>
    <t>fólie pro malířské potřeby zakrývací tl 25µ 4x5m</t>
  </si>
  <si>
    <t>-409615083</t>
  </si>
  <si>
    <t>48,4*1,05 'Přepočtené koeficientem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</si>
</sst>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22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85"/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8" t="s">
        <v>14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2"/>
      <c r="AL5" s="22"/>
      <c r="AM5" s="22"/>
      <c r="AN5" s="22"/>
      <c r="AO5" s="22"/>
      <c r="AP5" s="22"/>
      <c r="AQ5" s="22"/>
      <c r="AR5" s="20"/>
      <c r="BE5" s="245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0" t="s">
        <v>17</v>
      </c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2"/>
      <c r="AL6" s="22"/>
      <c r="AM6" s="22"/>
      <c r="AN6" s="22"/>
      <c r="AO6" s="22"/>
      <c r="AP6" s="22"/>
      <c r="AQ6" s="22"/>
      <c r="AR6" s="20"/>
      <c r="BE6" s="24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6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6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6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46"/>
      <c r="BS10" s="17" t="s">
        <v>6</v>
      </c>
    </row>
    <row r="11" spans="1:74" s="1" customFormat="1" ht="18.45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46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6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46"/>
      <c r="BS13" s="17" t="s">
        <v>6</v>
      </c>
    </row>
    <row r="14" spans="1:74" ht="13.2">
      <c r="B14" s="21"/>
      <c r="C14" s="22"/>
      <c r="D14" s="22"/>
      <c r="E14" s="251" t="s">
        <v>29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46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6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6"/>
      <c r="BS16" s="17" t="s">
        <v>4</v>
      </c>
    </row>
    <row r="17" spans="1:71" s="1" customFormat="1" ht="18.45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46"/>
      <c r="BS17" s="17" t="s">
        <v>32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6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6"/>
      <c r="BS19" s="17" t="s">
        <v>6</v>
      </c>
    </row>
    <row r="20" spans="1:71" s="1" customFormat="1" ht="18.45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46"/>
      <c r="BS20" s="17" t="s">
        <v>32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6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6"/>
    </row>
    <row r="23" spans="1:71" s="1" customFormat="1" ht="16.5" customHeight="1">
      <c r="B23" s="21"/>
      <c r="C23" s="22"/>
      <c r="D23" s="22"/>
      <c r="E23" s="253" t="s">
        <v>1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22"/>
      <c r="AP23" s="22"/>
      <c r="AQ23" s="22"/>
      <c r="AR23" s="20"/>
      <c r="BE23" s="246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6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6"/>
    </row>
    <row r="26" spans="1:71" s="2" customFormat="1" ht="25.95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4" t="e">
        <f>ROUND(AG94,2)</f>
        <v>#REF!</v>
      </c>
      <c r="AL26" s="255"/>
      <c r="AM26" s="255"/>
      <c r="AN26" s="255"/>
      <c r="AO26" s="255"/>
      <c r="AP26" s="36"/>
      <c r="AQ26" s="36"/>
      <c r="AR26" s="39"/>
      <c r="BE26" s="246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6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6" t="s">
        <v>37</v>
      </c>
      <c r="M28" s="256"/>
      <c r="N28" s="256"/>
      <c r="O28" s="256"/>
      <c r="P28" s="256"/>
      <c r="Q28" s="36"/>
      <c r="R28" s="36"/>
      <c r="S28" s="36"/>
      <c r="T28" s="36"/>
      <c r="U28" s="36"/>
      <c r="V28" s="36"/>
      <c r="W28" s="256" t="s">
        <v>38</v>
      </c>
      <c r="X28" s="256"/>
      <c r="Y28" s="256"/>
      <c r="Z28" s="256"/>
      <c r="AA28" s="256"/>
      <c r="AB28" s="256"/>
      <c r="AC28" s="256"/>
      <c r="AD28" s="256"/>
      <c r="AE28" s="256"/>
      <c r="AF28" s="36"/>
      <c r="AG28" s="36"/>
      <c r="AH28" s="36"/>
      <c r="AI28" s="36"/>
      <c r="AJ28" s="36"/>
      <c r="AK28" s="256" t="s">
        <v>39</v>
      </c>
      <c r="AL28" s="256"/>
      <c r="AM28" s="256"/>
      <c r="AN28" s="256"/>
      <c r="AO28" s="256"/>
      <c r="AP28" s="36"/>
      <c r="AQ28" s="36"/>
      <c r="AR28" s="39"/>
      <c r="BE28" s="246"/>
    </row>
    <row r="29" spans="1:71" s="3" customFormat="1" ht="14.4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59">
        <v>0.21</v>
      </c>
      <c r="M29" s="258"/>
      <c r="N29" s="258"/>
      <c r="O29" s="258"/>
      <c r="P29" s="258"/>
      <c r="Q29" s="41"/>
      <c r="R29" s="41"/>
      <c r="S29" s="41"/>
      <c r="T29" s="41"/>
      <c r="U29" s="41"/>
      <c r="V29" s="41"/>
      <c r="W29" s="257" t="e">
        <f>ROUND(AZ94, 2)</f>
        <v>#REF!</v>
      </c>
      <c r="X29" s="258"/>
      <c r="Y29" s="258"/>
      <c r="Z29" s="258"/>
      <c r="AA29" s="258"/>
      <c r="AB29" s="258"/>
      <c r="AC29" s="258"/>
      <c r="AD29" s="258"/>
      <c r="AE29" s="258"/>
      <c r="AF29" s="41"/>
      <c r="AG29" s="41"/>
      <c r="AH29" s="41"/>
      <c r="AI29" s="41"/>
      <c r="AJ29" s="41"/>
      <c r="AK29" s="257" t="e">
        <f>ROUND(AV94, 2)</f>
        <v>#REF!</v>
      </c>
      <c r="AL29" s="258"/>
      <c r="AM29" s="258"/>
      <c r="AN29" s="258"/>
      <c r="AO29" s="258"/>
      <c r="AP29" s="41"/>
      <c r="AQ29" s="41"/>
      <c r="AR29" s="42"/>
      <c r="BE29" s="247"/>
    </row>
    <row r="30" spans="1:71" s="3" customFormat="1" ht="14.4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59">
        <v>0.12</v>
      </c>
      <c r="M30" s="258"/>
      <c r="N30" s="258"/>
      <c r="O30" s="258"/>
      <c r="P30" s="258"/>
      <c r="Q30" s="41"/>
      <c r="R30" s="41"/>
      <c r="S30" s="41"/>
      <c r="T30" s="41"/>
      <c r="U30" s="41"/>
      <c r="V30" s="41"/>
      <c r="W30" s="257" t="e">
        <f>ROUND(BA94, 2)</f>
        <v>#REF!</v>
      </c>
      <c r="X30" s="258"/>
      <c r="Y30" s="258"/>
      <c r="Z30" s="258"/>
      <c r="AA30" s="258"/>
      <c r="AB30" s="258"/>
      <c r="AC30" s="258"/>
      <c r="AD30" s="258"/>
      <c r="AE30" s="258"/>
      <c r="AF30" s="41"/>
      <c r="AG30" s="41"/>
      <c r="AH30" s="41"/>
      <c r="AI30" s="41"/>
      <c r="AJ30" s="41"/>
      <c r="AK30" s="257" t="e">
        <f>ROUND(AW94, 2)</f>
        <v>#REF!</v>
      </c>
      <c r="AL30" s="258"/>
      <c r="AM30" s="258"/>
      <c r="AN30" s="258"/>
      <c r="AO30" s="258"/>
      <c r="AP30" s="41"/>
      <c r="AQ30" s="41"/>
      <c r="AR30" s="42"/>
      <c r="BE30" s="247"/>
    </row>
    <row r="31" spans="1:71" s="3" customFormat="1" ht="14.4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259">
        <v>0.21</v>
      </c>
      <c r="M31" s="258"/>
      <c r="N31" s="258"/>
      <c r="O31" s="258"/>
      <c r="P31" s="258"/>
      <c r="Q31" s="41"/>
      <c r="R31" s="41"/>
      <c r="S31" s="41"/>
      <c r="T31" s="41"/>
      <c r="U31" s="41"/>
      <c r="V31" s="41"/>
      <c r="W31" s="257" t="e">
        <f>ROUND(BB94, 2)</f>
        <v>#REF!</v>
      </c>
      <c r="X31" s="258"/>
      <c r="Y31" s="258"/>
      <c r="Z31" s="258"/>
      <c r="AA31" s="258"/>
      <c r="AB31" s="258"/>
      <c r="AC31" s="258"/>
      <c r="AD31" s="258"/>
      <c r="AE31" s="258"/>
      <c r="AF31" s="41"/>
      <c r="AG31" s="41"/>
      <c r="AH31" s="41"/>
      <c r="AI31" s="41"/>
      <c r="AJ31" s="41"/>
      <c r="AK31" s="257">
        <v>0</v>
      </c>
      <c r="AL31" s="258"/>
      <c r="AM31" s="258"/>
      <c r="AN31" s="258"/>
      <c r="AO31" s="258"/>
      <c r="AP31" s="41"/>
      <c r="AQ31" s="41"/>
      <c r="AR31" s="42"/>
      <c r="BE31" s="247"/>
    </row>
    <row r="32" spans="1:71" s="3" customFormat="1" ht="14.4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59">
        <v>0.12</v>
      </c>
      <c r="M32" s="258"/>
      <c r="N32" s="258"/>
      <c r="O32" s="258"/>
      <c r="P32" s="258"/>
      <c r="Q32" s="41"/>
      <c r="R32" s="41"/>
      <c r="S32" s="41"/>
      <c r="T32" s="41"/>
      <c r="U32" s="41"/>
      <c r="V32" s="41"/>
      <c r="W32" s="257" t="e">
        <f>ROUND(BC94, 2)</f>
        <v>#REF!</v>
      </c>
      <c r="X32" s="258"/>
      <c r="Y32" s="258"/>
      <c r="Z32" s="258"/>
      <c r="AA32" s="258"/>
      <c r="AB32" s="258"/>
      <c r="AC32" s="258"/>
      <c r="AD32" s="258"/>
      <c r="AE32" s="258"/>
      <c r="AF32" s="41"/>
      <c r="AG32" s="41"/>
      <c r="AH32" s="41"/>
      <c r="AI32" s="41"/>
      <c r="AJ32" s="41"/>
      <c r="AK32" s="257">
        <v>0</v>
      </c>
      <c r="AL32" s="258"/>
      <c r="AM32" s="258"/>
      <c r="AN32" s="258"/>
      <c r="AO32" s="258"/>
      <c r="AP32" s="41"/>
      <c r="AQ32" s="41"/>
      <c r="AR32" s="42"/>
      <c r="BE32" s="247"/>
    </row>
    <row r="33" spans="1:57" s="3" customFormat="1" ht="14.4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59">
        <v>0</v>
      </c>
      <c r="M33" s="258"/>
      <c r="N33" s="258"/>
      <c r="O33" s="258"/>
      <c r="P33" s="258"/>
      <c r="Q33" s="41"/>
      <c r="R33" s="41"/>
      <c r="S33" s="41"/>
      <c r="T33" s="41"/>
      <c r="U33" s="41"/>
      <c r="V33" s="41"/>
      <c r="W33" s="257" t="e">
        <f>ROUND(BD94, 2)</f>
        <v>#REF!</v>
      </c>
      <c r="X33" s="258"/>
      <c r="Y33" s="258"/>
      <c r="Z33" s="258"/>
      <c r="AA33" s="258"/>
      <c r="AB33" s="258"/>
      <c r="AC33" s="258"/>
      <c r="AD33" s="258"/>
      <c r="AE33" s="258"/>
      <c r="AF33" s="41"/>
      <c r="AG33" s="41"/>
      <c r="AH33" s="41"/>
      <c r="AI33" s="41"/>
      <c r="AJ33" s="41"/>
      <c r="AK33" s="257">
        <v>0</v>
      </c>
      <c r="AL33" s="258"/>
      <c r="AM33" s="258"/>
      <c r="AN33" s="258"/>
      <c r="AO33" s="258"/>
      <c r="AP33" s="41"/>
      <c r="AQ33" s="41"/>
      <c r="AR33" s="42"/>
      <c r="BE33" s="247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6"/>
    </row>
    <row r="35" spans="1:57" s="2" customFormat="1" ht="25.95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60" t="s">
        <v>48</v>
      </c>
      <c r="Y35" s="261"/>
      <c r="Z35" s="261"/>
      <c r="AA35" s="261"/>
      <c r="AB35" s="261"/>
      <c r="AC35" s="45"/>
      <c r="AD35" s="45"/>
      <c r="AE35" s="45"/>
      <c r="AF35" s="45"/>
      <c r="AG35" s="45"/>
      <c r="AH35" s="45"/>
      <c r="AI35" s="45"/>
      <c r="AJ35" s="45"/>
      <c r="AK35" s="262" t="e">
        <f>SUM(AK26:AK33)</f>
        <v>#REF!</v>
      </c>
      <c r="AL35" s="261"/>
      <c r="AM35" s="261"/>
      <c r="AN35" s="261"/>
      <c r="AO35" s="263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0.199999999999999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0.199999999999999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0.199999999999999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0.199999999999999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0.199999999999999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0.199999999999999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0.199999999999999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0.199999999999999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0.199999999999999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0.19999999999999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3.2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0.199999999999999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0.199999999999999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0.199999999999999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3.2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0.199999999999999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0.199999999999999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0.199999999999999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0.199999999999999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0.19999999999999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0.199999999999999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0.199999999999999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0.199999999999999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0.199999999999999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0.199999999999999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3.2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0.199999999999999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ZN2025_008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4" t="str">
        <f>K6</f>
        <v>Oprava hřbitovní zdi v obci Obrubce, m.č. Všeborsko - III. Etapa</v>
      </c>
      <c r="M85" s="265"/>
      <c r="N85" s="265"/>
      <c r="O85" s="265"/>
      <c r="P85" s="265"/>
      <c r="Q85" s="265"/>
      <c r="R85" s="265"/>
      <c r="S85" s="265"/>
      <c r="T85" s="265"/>
      <c r="U85" s="265"/>
      <c r="V85" s="265"/>
      <c r="W85" s="265"/>
      <c r="X85" s="265"/>
      <c r="Y85" s="265"/>
      <c r="Z85" s="265"/>
      <c r="AA85" s="265"/>
      <c r="AB85" s="265"/>
      <c r="AC85" s="265"/>
      <c r="AD85" s="265"/>
      <c r="AE85" s="265"/>
      <c r="AF85" s="265"/>
      <c r="AG85" s="265"/>
      <c r="AH85" s="265"/>
      <c r="AI85" s="265"/>
      <c r="AJ85" s="265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6" t="str">
        <f>IF(AN8= "","",AN8)</f>
        <v>27. 2. 2025</v>
      </c>
      <c r="AN87" s="266"/>
      <c r="AO87" s="36"/>
      <c r="AP87" s="36"/>
      <c r="AQ87" s="36"/>
      <c r="AR87" s="39"/>
      <c r="BE87" s="34"/>
    </row>
    <row r="88" spans="1:91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15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Obec Obrubce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67" t="str">
        <f>IF(E17="","",E17)</f>
        <v>Ing. Arch. Vojtěch Feigl</v>
      </c>
      <c r="AN89" s="268"/>
      <c r="AO89" s="268"/>
      <c r="AP89" s="268"/>
      <c r="AQ89" s="36"/>
      <c r="AR89" s="39"/>
      <c r="AS89" s="269" t="s">
        <v>56</v>
      </c>
      <c r="AT89" s="27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15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67" t="str">
        <f>IF(E20="","",E20)</f>
        <v>Bc. Zuzana Kosáková</v>
      </c>
      <c r="AN90" s="268"/>
      <c r="AO90" s="268"/>
      <c r="AP90" s="268"/>
      <c r="AQ90" s="36"/>
      <c r="AR90" s="39"/>
      <c r="AS90" s="271"/>
      <c r="AT90" s="27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3"/>
      <c r="AT91" s="27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5" t="s">
        <v>57</v>
      </c>
      <c r="D92" s="276"/>
      <c r="E92" s="276"/>
      <c r="F92" s="276"/>
      <c r="G92" s="276"/>
      <c r="H92" s="73"/>
      <c r="I92" s="277" t="s">
        <v>58</v>
      </c>
      <c r="J92" s="276"/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  <c r="AA92" s="276"/>
      <c r="AB92" s="276"/>
      <c r="AC92" s="276"/>
      <c r="AD92" s="276"/>
      <c r="AE92" s="276"/>
      <c r="AF92" s="276"/>
      <c r="AG92" s="278" t="s">
        <v>59</v>
      </c>
      <c r="AH92" s="276"/>
      <c r="AI92" s="276"/>
      <c r="AJ92" s="276"/>
      <c r="AK92" s="276"/>
      <c r="AL92" s="276"/>
      <c r="AM92" s="276"/>
      <c r="AN92" s="277" t="s">
        <v>60</v>
      </c>
      <c r="AO92" s="276"/>
      <c r="AP92" s="279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3" t="e">
        <f>ROUND(SUM(AG95:AG96),2)</f>
        <v>#REF!</v>
      </c>
      <c r="AH94" s="283"/>
      <c r="AI94" s="283"/>
      <c r="AJ94" s="283"/>
      <c r="AK94" s="283"/>
      <c r="AL94" s="283"/>
      <c r="AM94" s="283"/>
      <c r="AN94" s="284" t="e">
        <f>SUM(AG94,AT94)</f>
        <v>#REF!</v>
      </c>
      <c r="AO94" s="284"/>
      <c r="AP94" s="284"/>
      <c r="AQ94" s="85" t="s">
        <v>1</v>
      </c>
      <c r="AR94" s="86"/>
      <c r="AS94" s="87">
        <f>ROUND(SUM(AS95:AS96),2)</f>
        <v>0</v>
      </c>
      <c r="AT94" s="88" t="e">
        <f>ROUND(SUM(AV94:AW94),2)</f>
        <v>#REF!</v>
      </c>
      <c r="AU94" s="89" t="e">
        <f>ROUND(SUM(AU95:AU96),5)</f>
        <v>#REF!</v>
      </c>
      <c r="AV94" s="88" t="e">
        <f>ROUND(AZ94*L29,2)</f>
        <v>#REF!</v>
      </c>
      <c r="AW94" s="88" t="e">
        <f>ROUND(BA94*L30,2)</f>
        <v>#REF!</v>
      </c>
      <c r="AX94" s="88" t="e">
        <f>ROUND(BB94*L29,2)</f>
        <v>#REF!</v>
      </c>
      <c r="AY94" s="88" t="e">
        <f>ROUND(BC94*L30,2)</f>
        <v>#REF!</v>
      </c>
      <c r="AZ94" s="88" t="e">
        <f>ROUND(SUM(AZ95:AZ96),2)</f>
        <v>#REF!</v>
      </c>
      <c r="BA94" s="88" t="e">
        <f>ROUND(SUM(BA95:BA96),2)</f>
        <v>#REF!</v>
      </c>
      <c r="BB94" s="88" t="e">
        <f>ROUND(SUM(BB95:BB96),2)</f>
        <v>#REF!</v>
      </c>
      <c r="BC94" s="88" t="e">
        <f>ROUND(SUM(BC95:BC96),2)</f>
        <v>#REF!</v>
      </c>
      <c r="BD94" s="90" t="e">
        <f>ROUND(SUM(BD95:BD96),2)</f>
        <v>#REF!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16.5" customHeight="1">
      <c r="A95" s="93" t="s">
        <v>80</v>
      </c>
      <c r="B95" s="94"/>
      <c r="C95" s="95"/>
      <c r="D95" s="282" t="s">
        <v>81</v>
      </c>
      <c r="E95" s="282"/>
      <c r="F95" s="282"/>
      <c r="G95" s="282"/>
      <c r="H95" s="282"/>
      <c r="I95" s="96"/>
      <c r="J95" s="282" t="s">
        <v>82</v>
      </c>
      <c r="K95" s="282"/>
      <c r="L95" s="282"/>
      <c r="M95" s="282"/>
      <c r="N95" s="282"/>
      <c r="O95" s="282"/>
      <c r="P95" s="282"/>
      <c r="Q95" s="282"/>
      <c r="R95" s="282"/>
      <c r="S95" s="282"/>
      <c r="T95" s="282"/>
      <c r="U95" s="282"/>
      <c r="V95" s="282"/>
      <c r="W95" s="282"/>
      <c r="X95" s="282"/>
      <c r="Y95" s="282"/>
      <c r="Z95" s="282"/>
      <c r="AA95" s="282"/>
      <c r="AB95" s="282"/>
      <c r="AC95" s="282"/>
      <c r="AD95" s="282"/>
      <c r="AE95" s="282"/>
      <c r="AF95" s="282"/>
      <c r="AG95" s="280">
        <f>'SO 701 - Třetí etapa - 22,2m'!J30</f>
        <v>0</v>
      </c>
      <c r="AH95" s="281"/>
      <c r="AI95" s="281"/>
      <c r="AJ95" s="281"/>
      <c r="AK95" s="281"/>
      <c r="AL95" s="281"/>
      <c r="AM95" s="281"/>
      <c r="AN95" s="280">
        <f>SUM(AG95,AT95)</f>
        <v>0</v>
      </c>
      <c r="AO95" s="281"/>
      <c r="AP95" s="281"/>
      <c r="AQ95" s="97" t="s">
        <v>83</v>
      </c>
      <c r="AR95" s="98"/>
      <c r="AS95" s="99">
        <v>0</v>
      </c>
      <c r="AT95" s="100">
        <f>ROUND(SUM(AV95:AW95),2)</f>
        <v>0</v>
      </c>
      <c r="AU95" s="101">
        <f>'SO 701 - Třetí etapa - 22,2m'!P123</f>
        <v>0</v>
      </c>
      <c r="AV95" s="100">
        <f>'SO 701 - Třetí etapa - 22,2m'!J33</f>
        <v>0</v>
      </c>
      <c r="AW95" s="100">
        <f>'SO 701 - Třetí etapa - 22,2m'!J34</f>
        <v>0</v>
      </c>
      <c r="AX95" s="100">
        <f>'SO 701 - Třetí etapa - 22,2m'!J35</f>
        <v>0</v>
      </c>
      <c r="AY95" s="100">
        <f>'SO 701 - Třetí etapa - 22,2m'!J36</f>
        <v>0</v>
      </c>
      <c r="AZ95" s="100">
        <f>'SO 701 - Třetí etapa - 22,2m'!F33</f>
        <v>0</v>
      </c>
      <c r="BA95" s="100">
        <f>'SO 701 - Třetí etapa - 22,2m'!F34</f>
        <v>0</v>
      </c>
      <c r="BB95" s="100">
        <f>'SO 701 - Třetí etapa - 22,2m'!F35</f>
        <v>0</v>
      </c>
      <c r="BC95" s="100">
        <f>'SO 701 - Třetí etapa - 22,2m'!F36</f>
        <v>0</v>
      </c>
      <c r="BD95" s="102">
        <f>'SO 701 - Třetí etapa - 22,2m'!F37</f>
        <v>0</v>
      </c>
      <c r="BT95" s="103" t="s">
        <v>84</v>
      </c>
      <c r="BV95" s="103" t="s">
        <v>78</v>
      </c>
      <c r="BW95" s="103" t="s">
        <v>85</v>
      </c>
      <c r="BX95" s="103" t="s">
        <v>5</v>
      </c>
      <c r="CL95" s="103" t="s">
        <v>1</v>
      </c>
      <c r="CM95" s="103" t="s">
        <v>86</v>
      </c>
    </row>
    <row r="96" spans="1:91" s="7" customFormat="1" ht="16.5" customHeight="1">
      <c r="A96" s="93" t="s">
        <v>80</v>
      </c>
      <c r="B96" s="94"/>
      <c r="C96" s="95"/>
      <c r="D96" s="282" t="s">
        <v>87</v>
      </c>
      <c r="E96" s="282"/>
      <c r="F96" s="282"/>
      <c r="G96" s="282"/>
      <c r="H96" s="282"/>
      <c r="I96" s="96"/>
      <c r="J96" s="282" t="s">
        <v>88</v>
      </c>
      <c r="K96" s="282"/>
      <c r="L96" s="282"/>
      <c r="M96" s="282"/>
      <c r="N96" s="282"/>
      <c r="O96" s="282"/>
      <c r="P96" s="282"/>
      <c r="Q96" s="282"/>
      <c r="R96" s="282"/>
      <c r="S96" s="282"/>
      <c r="T96" s="282"/>
      <c r="U96" s="282"/>
      <c r="V96" s="282"/>
      <c r="W96" s="282"/>
      <c r="X96" s="282"/>
      <c r="Y96" s="282"/>
      <c r="Z96" s="282"/>
      <c r="AA96" s="282"/>
      <c r="AB96" s="282"/>
      <c r="AC96" s="282"/>
      <c r="AD96" s="282"/>
      <c r="AE96" s="282"/>
      <c r="AF96" s="282"/>
      <c r="AG96" s="280" t="e">
        <f>#REF!</f>
        <v>#REF!</v>
      </c>
      <c r="AH96" s="281"/>
      <c r="AI96" s="281"/>
      <c r="AJ96" s="281"/>
      <c r="AK96" s="281"/>
      <c r="AL96" s="281"/>
      <c r="AM96" s="281"/>
      <c r="AN96" s="280" t="e">
        <f>SUM(AG96,AT96)</f>
        <v>#REF!</v>
      </c>
      <c r="AO96" s="281"/>
      <c r="AP96" s="281"/>
      <c r="AQ96" s="97" t="s">
        <v>83</v>
      </c>
      <c r="AR96" s="98"/>
      <c r="AS96" s="104">
        <v>0</v>
      </c>
      <c r="AT96" s="105" t="e">
        <f>ROUND(SUM(AV96:AW96),2)</f>
        <v>#REF!</v>
      </c>
      <c r="AU96" s="106" t="e">
        <f>#REF!</f>
        <v>#REF!</v>
      </c>
      <c r="AV96" s="105" t="e">
        <f>#REF!</f>
        <v>#REF!</v>
      </c>
      <c r="AW96" s="105" t="e">
        <f>#REF!</f>
        <v>#REF!</v>
      </c>
      <c r="AX96" s="105" t="e">
        <f>#REF!</f>
        <v>#REF!</v>
      </c>
      <c r="AY96" s="105" t="e">
        <f>#REF!</f>
        <v>#REF!</v>
      </c>
      <c r="AZ96" s="105" t="e">
        <f>#REF!</f>
        <v>#REF!</v>
      </c>
      <c r="BA96" s="105" t="e">
        <f>#REF!</f>
        <v>#REF!</v>
      </c>
      <c r="BB96" s="105" t="e">
        <f>#REF!</f>
        <v>#REF!</v>
      </c>
      <c r="BC96" s="105" t="e">
        <f>#REF!</f>
        <v>#REF!</v>
      </c>
      <c r="BD96" s="107" t="e">
        <f>#REF!</f>
        <v>#REF!</v>
      </c>
      <c r="BT96" s="103" t="s">
        <v>84</v>
      </c>
      <c r="BV96" s="103" t="s">
        <v>78</v>
      </c>
      <c r="BW96" s="103" t="s">
        <v>89</v>
      </c>
      <c r="BX96" s="103" t="s">
        <v>5</v>
      </c>
      <c r="CL96" s="103" t="s">
        <v>1</v>
      </c>
      <c r="CM96" s="103" t="s">
        <v>86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nVLTAmbHoqbGmcV4rr/wjZcm5wccLYKBKT+qgVCswa6K7o3rkBI4vlhZSoIzLQuL6Az5AglLwKfrpTCMjC7W9g==" saltValue="zeM32sBIMSL+JG5rNn9GLK2e5rKXZwLG1IQ0rkw5+pe0SfRStHhr++XSSARJDvh/zyO0YnE/NrQl1t5V7j4jH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701 - Třetí etapa - 22,2m'!C2" display="/"/>
    <hyperlink ref="A96" location="'SO 901 - Vícerozpočtové 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7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7" t="s">
        <v>85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</row>
    <row r="4" spans="1:46" s="1" customFormat="1" ht="24.9" customHeight="1">
      <c r="B4" s="20"/>
      <c r="D4" s="110" t="s">
        <v>90</v>
      </c>
      <c r="L4" s="20"/>
      <c r="M4" s="111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86" t="str">
        <f>'Rekapitulace stavby'!K6</f>
        <v>Oprava hřbitovní zdi v obci Obrubce, m.č. Všeborsko - III. Etapa</v>
      </c>
      <c r="F7" s="287"/>
      <c r="G7" s="287"/>
      <c r="H7" s="287"/>
      <c r="L7" s="20"/>
    </row>
    <row r="8" spans="1:46" s="2" customFormat="1" ht="12" customHeight="1">
      <c r="A8" s="34"/>
      <c r="B8" s="39"/>
      <c r="C8" s="34"/>
      <c r="D8" s="112" t="s">
        <v>91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8" t="s">
        <v>92</v>
      </c>
      <c r="F9" s="289"/>
      <c r="G9" s="289"/>
      <c r="H9" s="28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93</v>
      </c>
      <c r="G12" s="34"/>
      <c r="H12" s="34"/>
      <c r="I12" s="112" t="s">
        <v>22</v>
      </c>
      <c r="J12" s="114" t="str">
        <f>'Rekapitulace stavby'!AN8</f>
        <v>27. 2. 2025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0" t="str">
        <f>'Rekapitulace stavby'!E14</f>
        <v>Vyplň údaj</v>
      </c>
      <c r="F18" s="291"/>
      <c r="G18" s="291"/>
      <c r="H18" s="291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2" t="s">
        <v>1</v>
      </c>
      <c r="F27" s="292"/>
      <c r="G27" s="292"/>
      <c r="H27" s="292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2" t="s">
        <v>40</v>
      </c>
      <c r="E33" s="112" t="s">
        <v>41</v>
      </c>
      <c r="F33" s="123">
        <f>ROUND((SUM(BE123:BE206)),  2)</f>
        <v>0</v>
      </c>
      <c r="G33" s="34"/>
      <c r="H33" s="34"/>
      <c r="I33" s="124">
        <v>0.21</v>
      </c>
      <c r="J33" s="123">
        <f>ROUND(((SUM(BE123:BE206))*I33),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12" t="s">
        <v>42</v>
      </c>
      <c r="F34" s="123">
        <f>ROUND((SUM(BF123:BF206)),  2)</f>
        <v>0</v>
      </c>
      <c r="G34" s="34"/>
      <c r="H34" s="34"/>
      <c r="I34" s="124">
        <v>0.12</v>
      </c>
      <c r="J34" s="123">
        <f>ROUND(((SUM(BF123:BF206))*I34),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12" t="s">
        <v>43</v>
      </c>
      <c r="F35" s="123">
        <f>ROUND((SUM(BG123:BG206)),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2" t="s">
        <v>44</v>
      </c>
      <c r="F36" s="123">
        <f>ROUND((SUM(BH123:BH206)),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2" t="s">
        <v>45</v>
      </c>
      <c r="F37" s="123">
        <f>ROUND((SUM(BI123:BI206)),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3" t="s">
        <v>94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3" t="str">
        <f>E7</f>
        <v>Oprava hřbitovní zdi v obci Obrubce, m.č. Všeborsko - III. Etapa</v>
      </c>
      <c r="F85" s="294"/>
      <c r="G85" s="294"/>
      <c r="H85" s="29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4" t="str">
        <f>E9</f>
        <v>SO 701 - Třetí etapa - 22,2m</v>
      </c>
      <c r="F87" s="295"/>
      <c r="G87" s="295"/>
      <c r="H87" s="29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Všeborsko</v>
      </c>
      <c r="G89" s="36"/>
      <c r="H89" s="36"/>
      <c r="I89" s="29" t="s">
        <v>22</v>
      </c>
      <c r="J89" s="66" t="str">
        <f>IF(J12="","",J12)</f>
        <v>27. 2. 2025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65" customHeight="1">
      <c r="A91" s="34"/>
      <c r="B91" s="35"/>
      <c r="C91" s="29" t="s">
        <v>24</v>
      </c>
      <c r="D91" s="36"/>
      <c r="E91" s="36"/>
      <c r="F91" s="27" t="str">
        <f>E15</f>
        <v>Obec Obrubce</v>
      </c>
      <c r="G91" s="36"/>
      <c r="H91" s="36"/>
      <c r="I91" s="29" t="s">
        <v>30</v>
      </c>
      <c r="J91" s="32" t="str">
        <f>E21</f>
        <v>Ing. Arch. Vojtěch Feigl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Bc. Zuzana Kosáková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95</v>
      </c>
      <c r="D94" s="144"/>
      <c r="E94" s="144"/>
      <c r="F94" s="144"/>
      <c r="G94" s="144"/>
      <c r="H94" s="144"/>
      <c r="I94" s="144"/>
      <c r="J94" s="145" t="s">
        <v>96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8" customHeight="1">
      <c r="A96" s="34"/>
      <c r="B96" s="35"/>
      <c r="C96" s="146" t="s">
        <v>97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98</v>
      </c>
    </row>
    <row r="97" spans="1:31" s="9" customFormat="1" ht="24.9" customHeight="1">
      <c r="B97" s="147"/>
      <c r="C97" s="148"/>
      <c r="D97" s="149" t="s">
        <v>99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95" customHeight="1">
      <c r="B98" s="153"/>
      <c r="C98" s="154"/>
      <c r="D98" s="155" t="s">
        <v>100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10" customFormat="1" ht="19.95" customHeight="1">
      <c r="B99" s="153"/>
      <c r="C99" s="154"/>
      <c r="D99" s="155" t="s">
        <v>101</v>
      </c>
      <c r="E99" s="156"/>
      <c r="F99" s="156"/>
      <c r="G99" s="156"/>
      <c r="H99" s="156"/>
      <c r="I99" s="156"/>
      <c r="J99" s="157">
        <f>J130</f>
        <v>0</v>
      </c>
      <c r="K99" s="154"/>
      <c r="L99" s="158"/>
    </row>
    <row r="100" spans="1:31" s="10" customFormat="1" ht="19.95" customHeight="1">
      <c r="B100" s="153"/>
      <c r="C100" s="154"/>
      <c r="D100" s="155" t="s">
        <v>102</v>
      </c>
      <c r="E100" s="156"/>
      <c r="F100" s="156"/>
      <c r="G100" s="156"/>
      <c r="H100" s="156"/>
      <c r="I100" s="156"/>
      <c r="J100" s="157">
        <f>J182</f>
        <v>0</v>
      </c>
      <c r="K100" s="154"/>
      <c r="L100" s="158"/>
    </row>
    <row r="101" spans="1:31" s="9" customFormat="1" ht="24.9" customHeight="1">
      <c r="B101" s="147"/>
      <c r="C101" s="148"/>
      <c r="D101" s="149" t="s">
        <v>103</v>
      </c>
      <c r="E101" s="150"/>
      <c r="F101" s="150"/>
      <c r="G101" s="150"/>
      <c r="H101" s="150"/>
      <c r="I101" s="150"/>
      <c r="J101" s="151">
        <f>J184</f>
        <v>0</v>
      </c>
      <c r="K101" s="148"/>
      <c r="L101" s="152"/>
    </row>
    <row r="102" spans="1:31" s="10" customFormat="1" ht="19.95" customHeight="1">
      <c r="B102" s="153"/>
      <c r="C102" s="154"/>
      <c r="D102" s="155" t="s">
        <v>104</v>
      </c>
      <c r="E102" s="156"/>
      <c r="F102" s="156"/>
      <c r="G102" s="156"/>
      <c r="H102" s="156"/>
      <c r="I102" s="156"/>
      <c r="J102" s="157">
        <f>J185</f>
        <v>0</v>
      </c>
      <c r="K102" s="154"/>
      <c r="L102" s="158"/>
    </row>
    <row r="103" spans="1:31" s="10" customFormat="1" ht="19.95" customHeight="1">
      <c r="B103" s="153"/>
      <c r="C103" s="154"/>
      <c r="D103" s="155" t="s">
        <v>105</v>
      </c>
      <c r="E103" s="156"/>
      <c r="F103" s="156"/>
      <c r="G103" s="156"/>
      <c r="H103" s="156"/>
      <c r="I103" s="156"/>
      <c r="J103" s="157">
        <f>J202</f>
        <v>0</v>
      </c>
      <c r="K103" s="154"/>
      <c r="L103" s="158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" customHeight="1">
      <c r="A110" s="34"/>
      <c r="B110" s="35"/>
      <c r="C110" s="23" t="s">
        <v>106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93" t="str">
        <f>E7</f>
        <v>Oprava hřbitovní zdi v obci Obrubce, m.č. Všeborsko - III. Etapa</v>
      </c>
      <c r="F113" s="294"/>
      <c r="G113" s="294"/>
      <c r="H113" s="294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91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64" t="str">
        <f>E9</f>
        <v>SO 701 - Třetí etapa - 22,2m</v>
      </c>
      <c r="F115" s="295"/>
      <c r="G115" s="295"/>
      <c r="H115" s="295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>Všeborsko</v>
      </c>
      <c r="G117" s="36"/>
      <c r="H117" s="36"/>
      <c r="I117" s="29" t="s">
        <v>22</v>
      </c>
      <c r="J117" s="66" t="str">
        <f>IF(J12="","",J12)</f>
        <v>27. 2. 2025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5.65" customHeight="1">
      <c r="A119" s="34"/>
      <c r="B119" s="35"/>
      <c r="C119" s="29" t="s">
        <v>24</v>
      </c>
      <c r="D119" s="36"/>
      <c r="E119" s="36"/>
      <c r="F119" s="27" t="str">
        <f>E15</f>
        <v>Obec Obrubce</v>
      </c>
      <c r="G119" s="36"/>
      <c r="H119" s="36"/>
      <c r="I119" s="29" t="s">
        <v>30</v>
      </c>
      <c r="J119" s="32" t="str">
        <f>E21</f>
        <v>Ing. Arch. Vojtěch Feigl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15" customHeight="1">
      <c r="A120" s="34"/>
      <c r="B120" s="35"/>
      <c r="C120" s="29" t="s">
        <v>28</v>
      </c>
      <c r="D120" s="36"/>
      <c r="E120" s="36"/>
      <c r="F120" s="27" t="str">
        <f>IF(E18="","",E18)</f>
        <v>Vyplň údaj</v>
      </c>
      <c r="G120" s="36"/>
      <c r="H120" s="36"/>
      <c r="I120" s="29" t="s">
        <v>33</v>
      </c>
      <c r="J120" s="32" t="str">
        <f>E24</f>
        <v>Bc. Zuzana Kosáková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9"/>
      <c r="B122" s="160"/>
      <c r="C122" s="161" t="s">
        <v>107</v>
      </c>
      <c r="D122" s="162" t="s">
        <v>61</v>
      </c>
      <c r="E122" s="162" t="s">
        <v>57</v>
      </c>
      <c r="F122" s="162" t="s">
        <v>58</v>
      </c>
      <c r="G122" s="162" t="s">
        <v>108</v>
      </c>
      <c r="H122" s="162" t="s">
        <v>109</v>
      </c>
      <c r="I122" s="162" t="s">
        <v>110</v>
      </c>
      <c r="J122" s="162" t="s">
        <v>96</v>
      </c>
      <c r="K122" s="163" t="s">
        <v>111</v>
      </c>
      <c r="L122" s="164"/>
      <c r="M122" s="75" t="s">
        <v>1</v>
      </c>
      <c r="N122" s="76" t="s">
        <v>40</v>
      </c>
      <c r="O122" s="76" t="s">
        <v>112</v>
      </c>
      <c r="P122" s="76" t="s">
        <v>113</v>
      </c>
      <c r="Q122" s="76" t="s">
        <v>114</v>
      </c>
      <c r="R122" s="76" t="s">
        <v>115</v>
      </c>
      <c r="S122" s="76" t="s">
        <v>116</v>
      </c>
      <c r="T122" s="77" t="s">
        <v>117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8" customHeight="1">
      <c r="A123" s="34"/>
      <c r="B123" s="35"/>
      <c r="C123" s="82" t="s">
        <v>118</v>
      </c>
      <c r="D123" s="36"/>
      <c r="E123" s="36"/>
      <c r="F123" s="36"/>
      <c r="G123" s="36"/>
      <c r="H123" s="36"/>
      <c r="I123" s="36"/>
      <c r="J123" s="165">
        <f>BK123</f>
        <v>0</v>
      </c>
      <c r="K123" s="36"/>
      <c r="L123" s="39"/>
      <c r="M123" s="78"/>
      <c r="N123" s="166"/>
      <c r="O123" s="79"/>
      <c r="P123" s="167">
        <f>P124+P184</f>
        <v>0</v>
      </c>
      <c r="Q123" s="79"/>
      <c r="R123" s="167">
        <f>R124+R184</f>
        <v>8.1825505439999997</v>
      </c>
      <c r="S123" s="79"/>
      <c r="T123" s="168">
        <f>T124+T184</f>
        <v>41.654980999999999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75</v>
      </c>
      <c r="AU123" s="17" t="s">
        <v>98</v>
      </c>
      <c r="BK123" s="169">
        <f>BK124+BK184</f>
        <v>0</v>
      </c>
    </row>
    <row r="124" spans="1:65" s="12" customFormat="1" ht="25.95" customHeight="1">
      <c r="B124" s="170"/>
      <c r="C124" s="171"/>
      <c r="D124" s="172" t="s">
        <v>75</v>
      </c>
      <c r="E124" s="173" t="s">
        <v>119</v>
      </c>
      <c r="F124" s="173" t="s">
        <v>120</v>
      </c>
      <c r="G124" s="171"/>
      <c r="H124" s="171"/>
      <c r="I124" s="174"/>
      <c r="J124" s="175">
        <f>BK124</f>
        <v>0</v>
      </c>
      <c r="K124" s="171"/>
      <c r="L124" s="176"/>
      <c r="M124" s="177"/>
      <c r="N124" s="178"/>
      <c r="O124" s="178"/>
      <c r="P124" s="179">
        <f>P125+P130+P182</f>
        <v>0</v>
      </c>
      <c r="Q124" s="178"/>
      <c r="R124" s="179">
        <f>R125+R130+R182</f>
        <v>3.7972941439999994</v>
      </c>
      <c r="S124" s="178"/>
      <c r="T124" s="180">
        <f>T125+T130+T182</f>
        <v>40.32253</v>
      </c>
      <c r="AR124" s="181" t="s">
        <v>84</v>
      </c>
      <c r="AT124" s="182" t="s">
        <v>75</v>
      </c>
      <c r="AU124" s="182" t="s">
        <v>76</v>
      </c>
      <c r="AY124" s="181" t="s">
        <v>121</v>
      </c>
      <c r="BK124" s="183">
        <f>BK125+BK130+BK182</f>
        <v>0</v>
      </c>
    </row>
    <row r="125" spans="1:65" s="12" customFormat="1" ht="22.8" customHeight="1">
      <c r="B125" s="170"/>
      <c r="C125" s="171"/>
      <c r="D125" s="172" t="s">
        <v>75</v>
      </c>
      <c r="E125" s="184" t="s">
        <v>84</v>
      </c>
      <c r="F125" s="184" t="s">
        <v>122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SUM(P126:P129)</f>
        <v>0</v>
      </c>
      <c r="Q125" s="178"/>
      <c r="R125" s="179">
        <f>SUM(R126:R129)</f>
        <v>6.2808680000000006E-2</v>
      </c>
      <c r="S125" s="178"/>
      <c r="T125" s="180">
        <f>SUM(T126:T129)</f>
        <v>0</v>
      </c>
      <c r="AR125" s="181" t="s">
        <v>84</v>
      </c>
      <c r="AT125" s="182" t="s">
        <v>75</v>
      </c>
      <c r="AU125" s="182" t="s">
        <v>84</v>
      </c>
      <c r="AY125" s="181" t="s">
        <v>121</v>
      </c>
      <c r="BK125" s="183">
        <f>SUM(BK126:BK129)</f>
        <v>0</v>
      </c>
    </row>
    <row r="126" spans="1:65" s="2" customFormat="1" ht="16.5" customHeight="1">
      <c r="A126" s="34"/>
      <c r="B126" s="35"/>
      <c r="C126" s="186" t="s">
        <v>84</v>
      </c>
      <c r="D126" s="186" t="s">
        <v>123</v>
      </c>
      <c r="E126" s="187" t="s">
        <v>124</v>
      </c>
      <c r="F126" s="188" t="s">
        <v>125</v>
      </c>
      <c r="G126" s="189" t="s">
        <v>126</v>
      </c>
      <c r="H126" s="190">
        <v>48.4</v>
      </c>
      <c r="I126" s="191"/>
      <c r="J126" s="192">
        <f>ROUND(I126*H126,2)</f>
        <v>0</v>
      </c>
      <c r="K126" s="188" t="s">
        <v>127</v>
      </c>
      <c r="L126" s="39"/>
      <c r="M126" s="193" t="s">
        <v>1</v>
      </c>
      <c r="N126" s="194" t="s">
        <v>41</v>
      </c>
      <c r="O126" s="71"/>
      <c r="P126" s="195">
        <f>O126*H126</f>
        <v>0</v>
      </c>
      <c r="Q126" s="195">
        <v>1.2727000000000001E-3</v>
      </c>
      <c r="R126" s="195">
        <f>Q126*H126</f>
        <v>6.1598680000000003E-2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128</v>
      </c>
      <c r="AT126" s="197" t="s">
        <v>123</v>
      </c>
      <c r="AU126" s="197" t="s">
        <v>86</v>
      </c>
      <c r="AY126" s="17" t="s">
        <v>121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84</v>
      </c>
      <c r="BK126" s="198">
        <f>ROUND(I126*H126,2)</f>
        <v>0</v>
      </c>
      <c r="BL126" s="17" t="s">
        <v>128</v>
      </c>
      <c r="BM126" s="197" t="s">
        <v>129</v>
      </c>
    </row>
    <row r="127" spans="1:65" s="13" customFormat="1" ht="10.199999999999999">
      <c r="B127" s="199"/>
      <c r="C127" s="200"/>
      <c r="D127" s="201" t="s">
        <v>130</v>
      </c>
      <c r="E127" s="202" t="s">
        <v>1</v>
      </c>
      <c r="F127" s="203" t="s">
        <v>131</v>
      </c>
      <c r="G127" s="200"/>
      <c r="H127" s="204">
        <v>48.4</v>
      </c>
      <c r="I127" s="205"/>
      <c r="J127" s="200"/>
      <c r="K127" s="200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130</v>
      </c>
      <c r="AU127" s="210" t="s">
        <v>86</v>
      </c>
      <c r="AV127" s="13" t="s">
        <v>86</v>
      </c>
      <c r="AW127" s="13" t="s">
        <v>32</v>
      </c>
      <c r="AX127" s="13" t="s">
        <v>84</v>
      </c>
      <c r="AY127" s="210" t="s">
        <v>121</v>
      </c>
    </row>
    <row r="128" spans="1:65" s="2" customFormat="1" ht="16.5" customHeight="1">
      <c r="A128" s="34"/>
      <c r="B128" s="35"/>
      <c r="C128" s="211" t="s">
        <v>86</v>
      </c>
      <c r="D128" s="211" t="s">
        <v>132</v>
      </c>
      <c r="E128" s="212" t="s">
        <v>133</v>
      </c>
      <c r="F128" s="213" t="s">
        <v>134</v>
      </c>
      <c r="G128" s="214" t="s">
        <v>135</v>
      </c>
      <c r="H128" s="215">
        <v>1.21</v>
      </c>
      <c r="I128" s="216"/>
      <c r="J128" s="217">
        <f>ROUND(I128*H128,2)</f>
        <v>0</v>
      </c>
      <c r="K128" s="213" t="s">
        <v>127</v>
      </c>
      <c r="L128" s="218"/>
      <c r="M128" s="219" t="s">
        <v>1</v>
      </c>
      <c r="N128" s="220" t="s">
        <v>41</v>
      </c>
      <c r="O128" s="71"/>
      <c r="P128" s="195">
        <f>O128*H128</f>
        <v>0</v>
      </c>
      <c r="Q128" s="195">
        <v>1E-3</v>
      </c>
      <c r="R128" s="195">
        <f>Q128*H128</f>
        <v>1.2099999999999999E-3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136</v>
      </c>
      <c r="AT128" s="197" t="s">
        <v>132</v>
      </c>
      <c r="AU128" s="197" t="s">
        <v>86</v>
      </c>
      <c r="AY128" s="17" t="s">
        <v>121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84</v>
      </c>
      <c r="BK128" s="198">
        <f>ROUND(I128*H128,2)</f>
        <v>0</v>
      </c>
      <c r="BL128" s="17" t="s">
        <v>128</v>
      </c>
      <c r="BM128" s="197" t="s">
        <v>137</v>
      </c>
    </row>
    <row r="129" spans="1:65" s="13" customFormat="1" ht="10.199999999999999">
      <c r="B129" s="199"/>
      <c r="C129" s="200"/>
      <c r="D129" s="201" t="s">
        <v>130</v>
      </c>
      <c r="E129" s="200"/>
      <c r="F129" s="203" t="s">
        <v>138</v>
      </c>
      <c r="G129" s="200"/>
      <c r="H129" s="204">
        <v>1.21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130</v>
      </c>
      <c r="AU129" s="210" t="s">
        <v>86</v>
      </c>
      <c r="AV129" s="13" t="s">
        <v>86</v>
      </c>
      <c r="AW129" s="13" t="s">
        <v>4</v>
      </c>
      <c r="AX129" s="13" t="s">
        <v>84</v>
      </c>
      <c r="AY129" s="210" t="s">
        <v>121</v>
      </c>
    </row>
    <row r="130" spans="1:65" s="12" customFormat="1" ht="22.8" customHeight="1">
      <c r="B130" s="170"/>
      <c r="C130" s="171"/>
      <c r="D130" s="172" t="s">
        <v>75</v>
      </c>
      <c r="E130" s="184" t="s">
        <v>139</v>
      </c>
      <c r="F130" s="184" t="s">
        <v>140</v>
      </c>
      <c r="G130" s="171"/>
      <c r="H130" s="171"/>
      <c r="I130" s="174"/>
      <c r="J130" s="185">
        <f>BK130</f>
        <v>0</v>
      </c>
      <c r="K130" s="171"/>
      <c r="L130" s="176"/>
      <c r="M130" s="177"/>
      <c r="N130" s="178"/>
      <c r="O130" s="178"/>
      <c r="P130" s="179">
        <f>SUM(P131:P181)</f>
        <v>0</v>
      </c>
      <c r="Q130" s="178"/>
      <c r="R130" s="179">
        <f>SUM(R131:R181)</f>
        <v>3.7344854639999996</v>
      </c>
      <c r="S130" s="178"/>
      <c r="T130" s="180">
        <f>SUM(T131:T181)</f>
        <v>40.32253</v>
      </c>
      <c r="AR130" s="181" t="s">
        <v>84</v>
      </c>
      <c r="AT130" s="182" t="s">
        <v>75</v>
      </c>
      <c r="AU130" s="182" t="s">
        <v>84</v>
      </c>
      <c r="AY130" s="181" t="s">
        <v>121</v>
      </c>
      <c r="BK130" s="183">
        <f>SUM(BK131:BK181)</f>
        <v>0</v>
      </c>
    </row>
    <row r="131" spans="1:65" s="2" customFormat="1" ht="21.75" customHeight="1">
      <c r="A131" s="34"/>
      <c r="B131" s="35"/>
      <c r="C131" s="186" t="s">
        <v>141</v>
      </c>
      <c r="D131" s="186" t="s">
        <v>123</v>
      </c>
      <c r="E131" s="187" t="s">
        <v>142</v>
      </c>
      <c r="F131" s="188" t="s">
        <v>143</v>
      </c>
      <c r="G131" s="189" t="s">
        <v>144</v>
      </c>
      <c r="H131" s="190">
        <v>44.4</v>
      </c>
      <c r="I131" s="191"/>
      <c r="J131" s="192">
        <f>ROUND(I131*H131,2)</f>
        <v>0</v>
      </c>
      <c r="K131" s="188" t="s">
        <v>127</v>
      </c>
      <c r="L131" s="39"/>
      <c r="M131" s="193" t="s">
        <v>1</v>
      </c>
      <c r="N131" s="194" t="s">
        <v>41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128</v>
      </c>
      <c r="AT131" s="197" t="s">
        <v>123</v>
      </c>
      <c r="AU131" s="197" t="s">
        <v>86</v>
      </c>
      <c r="AY131" s="17" t="s">
        <v>121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84</v>
      </c>
      <c r="BK131" s="198">
        <f>ROUND(I131*H131,2)</f>
        <v>0</v>
      </c>
      <c r="BL131" s="17" t="s">
        <v>128</v>
      </c>
      <c r="BM131" s="197" t="s">
        <v>145</v>
      </c>
    </row>
    <row r="132" spans="1:65" s="13" customFormat="1" ht="10.199999999999999">
      <c r="B132" s="199"/>
      <c r="C132" s="200"/>
      <c r="D132" s="201" t="s">
        <v>130</v>
      </c>
      <c r="E132" s="202" t="s">
        <v>1</v>
      </c>
      <c r="F132" s="203" t="s">
        <v>146</v>
      </c>
      <c r="G132" s="200"/>
      <c r="H132" s="204">
        <v>44.4</v>
      </c>
      <c r="I132" s="205"/>
      <c r="J132" s="200"/>
      <c r="K132" s="200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130</v>
      </c>
      <c r="AU132" s="210" t="s">
        <v>86</v>
      </c>
      <c r="AV132" s="13" t="s">
        <v>86</v>
      </c>
      <c r="AW132" s="13" t="s">
        <v>32</v>
      </c>
      <c r="AX132" s="13" t="s">
        <v>84</v>
      </c>
      <c r="AY132" s="210" t="s">
        <v>121</v>
      </c>
    </row>
    <row r="133" spans="1:65" s="2" customFormat="1" ht="24.15" customHeight="1">
      <c r="A133" s="34"/>
      <c r="B133" s="35"/>
      <c r="C133" s="186" t="s">
        <v>128</v>
      </c>
      <c r="D133" s="186" t="s">
        <v>123</v>
      </c>
      <c r="E133" s="187" t="s">
        <v>147</v>
      </c>
      <c r="F133" s="188" t="s">
        <v>148</v>
      </c>
      <c r="G133" s="189" t="s">
        <v>144</v>
      </c>
      <c r="H133" s="190">
        <v>1998</v>
      </c>
      <c r="I133" s="191"/>
      <c r="J133" s="192">
        <f>ROUND(I133*H133,2)</f>
        <v>0</v>
      </c>
      <c r="K133" s="188" t="s">
        <v>127</v>
      </c>
      <c r="L133" s="39"/>
      <c r="M133" s="193" t="s">
        <v>1</v>
      </c>
      <c r="N133" s="194" t="s">
        <v>41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128</v>
      </c>
      <c r="AT133" s="197" t="s">
        <v>123</v>
      </c>
      <c r="AU133" s="197" t="s">
        <v>86</v>
      </c>
      <c r="AY133" s="17" t="s">
        <v>121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84</v>
      </c>
      <c r="BK133" s="198">
        <f>ROUND(I133*H133,2)</f>
        <v>0</v>
      </c>
      <c r="BL133" s="17" t="s">
        <v>128</v>
      </c>
      <c r="BM133" s="197" t="s">
        <v>149</v>
      </c>
    </row>
    <row r="134" spans="1:65" s="13" customFormat="1" ht="20.399999999999999">
      <c r="B134" s="199"/>
      <c r="C134" s="200"/>
      <c r="D134" s="201" t="s">
        <v>130</v>
      </c>
      <c r="E134" s="202" t="s">
        <v>1</v>
      </c>
      <c r="F134" s="203" t="s">
        <v>150</v>
      </c>
      <c r="G134" s="200"/>
      <c r="H134" s="204">
        <v>1998</v>
      </c>
      <c r="I134" s="205"/>
      <c r="J134" s="200"/>
      <c r="K134" s="200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130</v>
      </c>
      <c r="AU134" s="210" t="s">
        <v>86</v>
      </c>
      <c r="AV134" s="13" t="s">
        <v>86</v>
      </c>
      <c r="AW134" s="13" t="s">
        <v>32</v>
      </c>
      <c r="AX134" s="13" t="s">
        <v>84</v>
      </c>
      <c r="AY134" s="210" t="s">
        <v>121</v>
      </c>
    </row>
    <row r="135" spans="1:65" s="2" customFormat="1" ht="24.15" customHeight="1">
      <c r="A135" s="34"/>
      <c r="B135" s="35"/>
      <c r="C135" s="186" t="s">
        <v>151</v>
      </c>
      <c r="D135" s="186" t="s">
        <v>123</v>
      </c>
      <c r="E135" s="187" t="s">
        <v>152</v>
      </c>
      <c r="F135" s="188" t="s">
        <v>153</v>
      </c>
      <c r="G135" s="189" t="s">
        <v>144</v>
      </c>
      <c r="H135" s="190">
        <v>44.4</v>
      </c>
      <c r="I135" s="191"/>
      <c r="J135" s="192">
        <f>ROUND(I135*H135,2)</f>
        <v>0</v>
      </c>
      <c r="K135" s="188" t="s">
        <v>127</v>
      </c>
      <c r="L135" s="39"/>
      <c r="M135" s="193" t="s">
        <v>1</v>
      </c>
      <c r="N135" s="194" t="s">
        <v>41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128</v>
      </c>
      <c r="AT135" s="197" t="s">
        <v>123</v>
      </c>
      <c r="AU135" s="197" t="s">
        <v>86</v>
      </c>
      <c r="AY135" s="17" t="s">
        <v>121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84</v>
      </c>
      <c r="BK135" s="198">
        <f>ROUND(I135*H135,2)</f>
        <v>0</v>
      </c>
      <c r="BL135" s="17" t="s">
        <v>128</v>
      </c>
      <c r="BM135" s="197" t="s">
        <v>154</v>
      </c>
    </row>
    <row r="136" spans="1:65" s="2" customFormat="1" ht="21.75" customHeight="1">
      <c r="A136" s="34"/>
      <c r="B136" s="35"/>
      <c r="C136" s="186" t="s">
        <v>155</v>
      </c>
      <c r="D136" s="186" t="s">
        <v>123</v>
      </c>
      <c r="E136" s="187" t="s">
        <v>156</v>
      </c>
      <c r="F136" s="188" t="s">
        <v>157</v>
      </c>
      <c r="G136" s="189" t="s">
        <v>126</v>
      </c>
      <c r="H136" s="190">
        <v>88.8</v>
      </c>
      <c r="I136" s="191"/>
      <c r="J136" s="192">
        <f>ROUND(I136*H136,2)</f>
        <v>0</v>
      </c>
      <c r="K136" s="188" t="s">
        <v>1</v>
      </c>
      <c r="L136" s="39"/>
      <c r="M136" s="193" t="s">
        <v>1</v>
      </c>
      <c r="N136" s="194" t="s">
        <v>41</v>
      </c>
      <c r="O136" s="71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128</v>
      </c>
      <c r="AT136" s="197" t="s">
        <v>123</v>
      </c>
      <c r="AU136" s="197" t="s">
        <v>86</v>
      </c>
      <c r="AY136" s="17" t="s">
        <v>121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84</v>
      </c>
      <c r="BK136" s="198">
        <f>ROUND(I136*H136,2)</f>
        <v>0</v>
      </c>
      <c r="BL136" s="17" t="s">
        <v>128</v>
      </c>
      <c r="BM136" s="197" t="s">
        <v>158</v>
      </c>
    </row>
    <row r="137" spans="1:65" s="13" customFormat="1" ht="10.199999999999999">
      <c r="B137" s="199"/>
      <c r="C137" s="200"/>
      <c r="D137" s="201" t="s">
        <v>130</v>
      </c>
      <c r="E137" s="202" t="s">
        <v>1</v>
      </c>
      <c r="F137" s="203" t="s">
        <v>159</v>
      </c>
      <c r="G137" s="200"/>
      <c r="H137" s="204">
        <v>88.8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130</v>
      </c>
      <c r="AU137" s="210" t="s">
        <v>86</v>
      </c>
      <c r="AV137" s="13" t="s">
        <v>86</v>
      </c>
      <c r="AW137" s="13" t="s">
        <v>32</v>
      </c>
      <c r="AX137" s="13" t="s">
        <v>84</v>
      </c>
      <c r="AY137" s="210" t="s">
        <v>121</v>
      </c>
    </row>
    <row r="138" spans="1:65" s="2" customFormat="1" ht="16.5" customHeight="1">
      <c r="A138" s="34"/>
      <c r="B138" s="35"/>
      <c r="C138" s="186" t="s">
        <v>160</v>
      </c>
      <c r="D138" s="186" t="s">
        <v>123</v>
      </c>
      <c r="E138" s="187" t="s">
        <v>161</v>
      </c>
      <c r="F138" s="188" t="s">
        <v>162</v>
      </c>
      <c r="G138" s="189" t="s">
        <v>163</v>
      </c>
      <c r="H138" s="190">
        <v>7.1379999999999999</v>
      </c>
      <c r="I138" s="191"/>
      <c r="J138" s="192">
        <f>ROUND(I138*H138,2)</f>
        <v>0</v>
      </c>
      <c r="K138" s="188" t="s">
        <v>1</v>
      </c>
      <c r="L138" s="39"/>
      <c r="M138" s="193" t="s">
        <v>1</v>
      </c>
      <c r="N138" s="194" t="s">
        <v>41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0.59099999999999997</v>
      </c>
      <c r="T138" s="196">
        <f>S138*H138</f>
        <v>4.2185579999999998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128</v>
      </c>
      <c r="AT138" s="197" t="s">
        <v>123</v>
      </c>
      <c r="AU138" s="197" t="s">
        <v>86</v>
      </c>
      <c r="AY138" s="17" t="s">
        <v>121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84</v>
      </c>
      <c r="BK138" s="198">
        <f>ROUND(I138*H138,2)</f>
        <v>0</v>
      </c>
      <c r="BL138" s="17" t="s">
        <v>128</v>
      </c>
      <c r="BM138" s="197" t="s">
        <v>164</v>
      </c>
    </row>
    <row r="139" spans="1:65" s="14" customFormat="1" ht="10.199999999999999">
      <c r="B139" s="221"/>
      <c r="C139" s="222"/>
      <c r="D139" s="201" t="s">
        <v>130</v>
      </c>
      <c r="E139" s="223" t="s">
        <v>1</v>
      </c>
      <c r="F139" s="224" t="s">
        <v>165</v>
      </c>
      <c r="G139" s="222"/>
      <c r="H139" s="223" t="s">
        <v>1</v>
      </c>
      <c r="I139" s="225"/>
      <c r="J139" s="222"/>
      <c r="K139" s="222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130</v>
      </c>
      <c r="AU139" s="230" t="s">
        <v>86</v>
      </c>
      <c r="AV139" s="14" t="s">
        <v>84</v>
      </c>
      <c r="AW139" s="14" t="s">
        <v>32</v>
      </c>
      <c r="AX139" s="14" t="s">
        <v>76</v>
      </c>
      <c r="AY139" s="230" t="s">
        <v>121</v>
      </c>
    </row>
    <row r="140" spans="1:65" s="13" customFormat="1" ht="10.199999999999999">
      <c r="B140" s="199"/>
      <c r="C140" s="200"/>
      <c r="D140" s="201" t="s">
        <v>130</v>
      </c>
      <c r="E140" s="202" t="s">
        <v>1</v>
      </c>
      <c r="F140" s="203" t="s">
        <v>166</v>
      </c>
      <c r="G140" s="200"/>
      <c r="H140" s="204">
        <v>5.3280000000000003</v>
      </c>
      <c r="I140" s="205"/>
      <c r="J140" s="200"/>
      <c r="K140" s="200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130</v>
      </c>
      <c r="AU140" s="210" t="s">
        <v>86</v>
      </c>
      <c r="AV140" s="13" t="s">
        <v>86</v>
      </c>
      <c r="AW140" s="13" t="s">
        <v>32</v>
      </c>
      <c r="AX140" s="13" t="s">
        <v>76</v>
      </c>
      <c r="AY140" s="210" t="s">
        <v>121</v>
      </c>
    </row>
    <row r="141" spans="1:65" s="13" customFormat="1" ht="10.199999999999999">
      <c r="B141" s="199"/>
      <c r="C141" s="200"/>
      <c r="D141" s="201" t="s">
        <v>130</v>
      </c>
      <c r="E141" s="202" t="s">
        <v>1</v>
      </c>
      <c r="F141" s="203" t="s">
        <v>167</v>
      </c>
      <c r="G141" s="200"/>
      <c r="H141" s="204">
        <v>1.81</v>
      </c>
      <c r="I141" s="205"/>
      <c r="J141" s="200"/>
      <c r="K141" s="200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130</v>
      </c>
      <c r="AU141" s="210" t="s">
        <v>86</v>
      </c>
      <c r="AV141" s="13" t="s">
        <v>86</v>
      </c>
      <c r="AW141" s="13" t="s">
        <v>32</v>
      </c>
      <c r="AX141" s="13" t="s">
        <v>76</v>
      </c>
      <c r="AY141" s="210" t="s">
        <v>121</v>
      </c>
    </row>
    <row r="142" spans="1:65" s="15" customFormat="1" ht="10.199999999999999">
      <c r="B142" s="231"/>
      <c r="C142" s="232"/>
      <c r="D142" s="201" t="s">
        <v>130</v>
      </c>
      <c r="E142" s="233" t="s">
        <v>1</v>
      </c>
      <c r="F142" s="234" t="s">
        <v>168</v>
      </c>
      <c r="G142" s="232"/>
      <c r="H142" s="235">
        <v>7.1379999999999999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130</v>
      </c>
      <c r="AU142" s="241" t="s">
        <v>86</v>
      </c>
      <c r="AV142" s="15" t="s">
        <v>128</v>
      </c>
      <c r="AW142" s="15" t="s">
        <v>32</v>
      </c>
      <c r="AX142" s="15" t="s">
        <v>84</v>
      </c>
      <c r="AY142" s="241" t="s">
        <v>121</v>
      </c>
    </row>
    <row r="143" spans="1:65" s="2" customFormat="1" ht="24.15" customHeight="1">
      <c r="A143" s="34"/>
      <c r="B143" s="35"/>
      <c r="C143" s="186" t="s">
        <v>136</v>
      </c>
      <c r="D143" s="186" t="s">
        <v>123</v>
      </c>
      <c r="E143" s="187" t="s">
        <v>169</v>
      </c>
      <c r="F143" s="188" t="s">
        <v>170</v>
      </c>
      <c r="G143" s="189" t="s">
        <v>126</v>
      </c>
      <c r="H143" s="190">
        <v>79.62</v>
      </c>
      <c r="I143" s="191"/>
      <c r="J143" s="192">
        <f>ROUND(I143*H143,2)</f>
        <v>0</v>
      </c>
      <c r="K143" s="188" t="s">
        <v>127</v>
      </c>
      <c r="L143" s="39"/>
      <c r="M143" s="193" t="s">
        <v>1</v>
      </c>
      <c r="N143" s="194" t="s">
        <v>41</v>
      </c>
      <c r="O143" s="7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128</v>
      </c>
      <c r="AT143" s="197" t="s">
        <v>123</v>
      </c>
      <c r="AU143" s="197" t="s">
        <v>86</v>
      </c>
      <c r="AY143" s="17" t="s">
        <v>121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84</v>
      </c>
      <c r="BK143" s="198">
        <f>ROUND(I143*H143,2)</f>
        <v>0</v>
      </c>
      <c r="BL143" s="17" t="s">
        <v>128</v>
      </c>
      <c r="BM143" s="197" t="s">
        <v>171</v>
      </c>
    </row>
    <row r="144" spans="1:65" s="13" customFormat="1" ht="10.199999999999999">
      <c r="B144" s="199"/>
      <c r="C144" s="200"/>
      <c r="D144" s="201" t="s">
        <v>130</v>
      </c>
      <c r="E144" s="202" t="s">
        <v>1</v>
      </c>
      <c r="F144" s="203" t="s">
        <v>172</v>
      </c>
      <c r="G144" s="200"/>
      <c r="H144" s="204">
        <v>12.21</v>
      </c>
      <c r="I144" s="205"/>
      <c r="J144" s="200"/>
      <c r="K144" s="200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130</v>
      </c>
      <c r="AU144" s="210" t="s">
        <v>86</v>
      </c>
      <c r="AV144" s="13" t="s">
        <v>86</v>
      </c>
      <c r="AW144" s="13" t="s">
        <v>32</v>
      </c>
      <c r="AX144" s="13" t="s">
        <v>76</v>
      </c>
      <c r="AY144" s="210" t="s">
        <v>121</v>
      </c>
    </row>
    <row r="145" spans="1:65" s="13" customFormat="1" ht="10.199999999999999">
      <c r="B145" s="199"/>
      <c r="C145" s="200"/>
      <c r="D145" s="201" t="s">
        <v>130</v>
      </c>
      <c r="E145" s="202" t="s">
        <v>1</v>
      </c>
      <c r="F145" s="203" t="s">
        <v>173</v>
      </c>
      <c r="G145" s="200"/>
      <c r="H145" s="204">
        <v>38.75</v>
      </c>
      <c r="I145" s="205"/>
      <c r="J145" s="200"/>
      <c r="K145" s="200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130</v>
      </c>
      <c r="AU145" s="210" t="s">
        <v>86</v>
      </c>
      <c r="AV145" s="13" t="s">
        <v>86</v>
      </c>
      <c r="AW145" s="13" t="s">
        <v>32</v>
      </c>
      <c r="AX145" s="13" t="s">
        <v>76</v>
      </c>
      <c r="AY145" s="210" t="s">
        <v>121</v>
      </c>
    </row>
    <row r="146" spans="1:65" s="13" customFormat="1" ht="10.199999999999999">
      <c r="B146" s="199"/>
      <c r="C146" s="200"/>
      <c r="D146" s="201" t="s">
        <v>130</v>
      </c>
      <c r="E146" s="202" t="s">
        <v>1</v>
      </c>
      <c r="F146" s="203" t="s">
        <v>174</v>
      </c>
      <c r="G146" s="200"/>
      <c r="H146" s="204">
        <v>15.5</v>
      </c>
      <c r="I146" s="205"/>
      <c r="J146" s="200"/>
      <c r="K146" s="200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130</v>
      </c>
      <c r="AU146" s="210" t="s">
        <v>86</v>
      </c>
      <c r="AV146" s="13" t="s">
        <v>86</v>
      </c>
      <c r="AW146" s="13" t="s">
        <v>32</v>
      </c>
      <c r="AX146" s="13" t="s">
        <v>76</v>
      </c>
      <c r="AY146" s="210" t="s">
        <v>121</v>
      </c>
    </row>
    <row r="147" spans="1:65" s="13" customFormat="1" ht="10.199999999999999">
      <c r="B147" s="199"/>
      <c r="C147" s="200"/>
      <c r="D147" s="201" t="s">
        <v>130</v>
      </c>
      <c r="E147" s="202" t="s">
        <v>1</v>
      </c>
      <c r="F147" s="203" t="s">
        <v>175</v>
      </c>
      <c r="G147" s="200"/>
      <c r="H147" s="204">
        <v>13.16</v>
      </c>
      <c r="I147" s="205"/>
      <c r="J147" s="200"/>
      <c r="K147" s="200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130</v>
      </c>
      <c r="AU147" s="210" t="s">
        <v>86</v>
      </c>
      <c r="AV147" s="13" t="s">
        <v>86</v>
      </c>
      <c r="AW147" s="13" t="s">
        <v>32</v>
      </c>
      <c r="AX147" s="13" t="s">
        <v>76</v>
      </c>
      <c r="AY147" s="210" t="s">
        <v>121</v>
      </c>
    </row>
    <row r="148" spans="1:65" s="15" customFormat="1" ht="10.199999999999999">
      <c r="B148" s="231"/>
      <c r="C148" s="232"/>
      <c r="D148" s="201" t="s">
        <v>130</v>
      </c>
      <c r="E148" s="233" t="s">
        <v>1</v>
      </c>
      <c r="F148" s="234" t="s">
        <v>168</v>
      </c>
      <c r="G148" s="232"/>
      <c r="H148" s="235">
        <v>79.62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130</v>
      </c>
      <c r="AU148" s="241" t="s">
        <v>86</v>
      </c>
      <c r="AV148" s="15" t="s">
        <v>128</v>
      </c>
      <c r="AW148" s="15" t="s">
        <v>32</v>
      </c>
      <c r="AX148" s="15" t="s">
        <v>84</v>
      </c>
      <c r="AY148" s="241" t="s">
        <v>121</v>
      </c>
    </row>
    <row r="149" spans="1:65" s="2" customFormat="1" ht="24.15" customHeight="1">
      <c r="A149" s="34"/>
      <c r="B149" s="35"/>
      <c r="C149" s="186" t="s">
        <v>139</v>
      </c>
      <c r="D149" s="186" t="s">
        <v>123</v>
      </c>
      <c r="E149" s="187" t="s">
        <v>176</v>
      </c>
      <c r="F149" s="188" t="s">
        <v>177</v>
      </c>
      <c r="G149" s="189" t="s">
        <v>178</v>
      </c>
      <c r="H149" s="190">
        <v>477.72</v>
      </c>
      <c r="I149" s="191"/>
      <c r="J149" s="192">
        <f>ROUND(I149*H149,2)</f>
        <v>0</v>
      </c>
      <c r="K149" s="188" t="s">
        <v>127</v>
      </c>
      <c r="L149" s="39"/>
      <c r="M149" s="193" t="s">
        <v>1</v>
      </c>
      <c r="N149" s="194" t="s">
        <v>41</v>
      </c>
      <c r="O149" s="71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128</v>
      </c>
      <c r="AT149" s="197" t="s">
        <v>123</v>
      </c>
      <c r="AU149" s="197" t="s">
        <v>86</v>
      </c>
      <c r="AY149" s="17" t="s">
        <v>121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7" t="s">
        <v>84</v>
      </c>
      <c r="BK149" s="198">
        <f>ROUND(I149*H149,2)</f>
        <v>0</v>
      </c>
      <c r="BL149" s="17" t="s">
        <v>128</v>
      </c>
      <c r="BM149" s="197" t="s">
        <v>179</v>
      </c>
    </row>
    <row r="150" spans="1:65" s="13" customFormat="1" ht="10.199999999999999">
      <c r="B150" s="199"/>
      <c r="C150" s="200"/>
      <c r="D150" s="201" t="s">
        <v>130</v>
      </c>
      <c r="E150" s="202" t="s">
        <v>1</v>
      </c>
      <c r="F150" s="203" t="s">
        <v>180</v>
      </c>
      <c r="G150" s="200"/>
      <c r="H150" s="204">
        <v>477.72</v>
      </c>
      <c r="I150" s="205"/>
      <c r="J150" s="200"/>
      <c r="K150" s="200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130</v>
      </c>
      <c r="AU150" s="210" t="s">
        <v>86</v>
      </c>
      <c r="AV150" s="13" t="s">
        <v>86</v>
      </c>
      <c r="AW150" s="13" t="s">
        <v>32</v>
      </c>
      <c r="AX150" s="13" t="s">
        <v>84</v>
      </c>
      <c r="AY150" s="210" t="s">
        <v>121</v>
      </c>
    </row>
    <row r="151" spans="1:65" s="2" customFormat="1" ht="24.15" customHeight="1">
      <c r="A151" s="34"/>
      <c r="B151" s="35"/>
      <c r="C151" s="186" t="s">
        <v>181</v>
      </c>
      <c r="D151" s="186" t="s">
        <v>123</v>
      </c>
      <c r="E151" s="187" t="s">
        <v>182</v>
      </c>
      <c r="F151" s="188" t="s">
        <v>183</v>
      </c>
      <c r="G151" s="189" t="s">
        <v>126</v>
      </c>
      <c r="H151" s="190">
        <v>79.62</v>
      </c>
      <c r="I151" s="191"/>
      <c r="J151" s="192">
        <f>ROUND(I151*H151,2)</f>
        <v>0</v>
      </c>
      <c r="K151" s="188" t="s">
        <v>127</v>
      </c>
      <c r="L151" s="39"/>
      <c r="M151" s="193" t="s">
        <v>1</v>
      </c>
      <c r="N151" s="194" t="s">
        <v>41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1.06E-2</v>
      </c>
      <c r="T151" s="196">
        <f>S151*H151</f>
        <v>0.84397200000000006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128</v>
      </c>
      <c r="AT151" s="197" t="s">
        <v>123</v>
      </c>
      <c r="AU151" s="197" t="s">
        <v>86</v>
      </c>
      <c r="AY151" s="17" t="s">
        <v>121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84</v>
      </c>
      <c r="BK151" s="198">
        <f>ROUND(I151*H151,2)</f>
        <v>0</v>
      </c>
      <c r="BL151" s="17" t="s">
        <v>128</v>
      </c>
      <c r="BM151" s="197" t="s">
        <v>184</v>
      </c>
    </row>
    <row r="152" spans="1:65" s="13" customFormat="1" ht="10.199999999999999">
      <c r="B152" s="199"/>
      <c r="C152" s="200"/>
      <c r="D152" s="201" t="s">
        <v>130</v>
      </c>
      <c r="E152" s="202" t="s">
        <v>1</v>
      </c>
      <c r="F152" s="203" t="s">
        <v>172</v>
      </c>
      <c r="G152" s="200"/>
      <c r="H152" s="204">
        <v>12.21</v>
      </c>
      <c r="I152" s="205"/>
      <c r="J152" s="200"/>
      <c r="K152" s="200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130</v>
      </c>
      <c r="AU152" s="210" t="s">
        <v>86</v>
      </c>
      <c r="AV152" s="13" t="s">
        <v>86</v>
      </c>
      <c r="AW152" s="13" t="s">
        <v>32</v>
      </c>
      <c r="AX152" s="13" t="s">
        <v>76</v>
      </c>
      <c r="AY152" s="210" t="s">
        <v>121</v>
      </c>
    </row>
    <row r="153" spans="1:65" s="13" customFormat="1" ht="10.199999999999999">
      <c r="B153" s="199"/>
      <c r="C153" s="200"/>
      <c r="D153" s="201" t="s">
        <v>130</v>
      </c>
      <c r="E153" s="202" t="s">
        <v>1</v>
      </c>
      <c r="F153" s="203" t="s">
        <v>185</v>
      </c>
      <c r="G153" s="200"/>
      <c r="H153" s="204">
        <v>38.75</v>
      </c>
      <c r="I153" s="205"/>
      <c r="J153" s="200"/>
      <c r="K153" s="200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130</v>
      </c>
      <c r="AU153" s="210" t="s">
        <v>86</v>
      </c>
      <c r="AV153" s="13" t="s">
        <v>86</v>
      </c>
      <c r="AW153" s="13" t="s">
        <v>32</v>
      </c>
      <c r="AX153" s="13" t="s">
        <v>76</v>
      </c>
      <c r="AY153" s="210" t="s">
        <v>121</v>
      </c>
    </row>
    <row r="154" spans="1:65" s="13" customFormat="1" ht="10.199999999999999">
      <c r="B154" s="199"/>
      <c r="C154" s="200"/>
      <c r="D154" s="201" t="s">
        <v>130</v>
      </c>
      <c r="E154" s="202" t="s">
        <v>1</v>
      </c>
      <c r="F154" s="203" t="s">
        <v>174</v>
      </c>
      <c r="G154" s="200"/>
      <c r="H154" s="204">
        <v>15.5</v>
      </c>
      <c r="I154" s="205"/>
      <c r="J154" s="200"/>
      <c r="K154" s="200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130</v>
      </c>
      <c r="AU154" s="210" t="s">
        <v>86</v>
      </c>
      <c r="AV154" s="13" t="s">
        <v>86</v>
      </c>
      <c r="AW154" s="13" t="s">
        <v>32</v>
      </c>
      <c r="AX154" s="13" t="s">
        <v>76</v>
      </c>
      <c r="AY154" s="210" t="s">
        <v>121</v>
      </c>
    </row>
    <row r="155" spans="1:65" s="13" customFormat="1" ht="10.199999999999999">
      <c r="B155" s="199"/>
      <c r="C155" s="200"/>
      <c r="D155" s="201" t="s">
        <v>130</v>
      </c>
      <c r="E155" s="202" t="s">
        <v>1</v>
      </c>
      <c r="F155" s="203" t="s">
        <v>175</v>
      </c>
      <c r="G155" s="200"/>
      <c r="H155" s="204">
        <v>13.16</v>
      </c>
      <c r="I155" s="205"/>
      <c r="J155" s="200"/>
      <c r="K155" s="200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130</v>
      </c>
      <c r="AU155" s="210" t="s">
        <v>86</v>
      </c>
      <c r="AV155" s="13" t="s">
        <v>86</v>
      </c>
      <c r="AW155" s="13" t="s">
        <v>32</v>
      </c>
      <c r="AX155" s="13" t="s">
        <v>76</v>
      </c>
      <c r="AY155" s="210" t="s">
        <v>121</v>
      </c>
    </row>
    <row r="156" spans="1:65" s="15" customFormat="1" ht="10.199999999999999">
      <c r="B156" s="231"/>
      <c r="C156" s="232"/>
      <c r="D156" s="201" t="s">
        <v>130</v>
      </c>
      <c r="E156" s="233" t="s">
        <v>1</v>
      </c>
      <c r="F156" s="234" t="s">
        <v>168</v>
      </c>
      <c r="G156" s="232"/>
      <c r="H156" s="235">
        <v>79.62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130</v>
      </c>
      <c r="AU156" s="241" t="s">
        <v>86</v>
      </c>
      <c r="AV156" s="15" t="s">
        <v>128</v>
      </c>
      <c r="AW156" s="15" t="s">
        <v>32</v>
      </c>
      <c r="AX156" s="15" t="s">
        <v>84</v>
      </c>
      <c r="AY156" s="241" t="s">
        <v>121</v>
      </c>
    </row>
    <row r="157" spans="1:65" s="2" customFormat="1" ht="24.15" customHeight="1">
      <c r="A157" s="34"/>
      <c r="B157" s="35"/>
      <c r="C157" s="186" t="s">
        <v>186</v>
      </c>
      <c r="D157" s="186" t="s">
        <v>123</v>
      </c>
      <c r="E157" s="187" t="s">
        <v>187</v>
      </c>
      <c r="F157" s="188" t="s">
        <v>188</v>
      </c>
      <c r="G157" s="189" t="s">
        <v>126</v>
      </c>
      <c r="H157" s="190">
        <v>12.978</v>
      </c>
      <c r="I157" s="191"/>
      <c r="J157" s="192">
        <f>ROUND(I157*H157,2)</f>
        <v>0</v>
      </c>
      <c r="K157" s="188" t="s">
        <v>127</v>
      </c>
      <c r="L157" s="39"/>
      <c r="M157" s="193" t="s">
        <v>1</v>
      </c>
      <c r="N157" s="194" t="s">
        <v>41</v>
      </c>
      <c r="O157" s="71"/>
      <c r="P157" s="195">
        <f>O157*H157</f>
        <v>0</v>
      </c>
      <c r="Q157" s="195">
        <v>8.5500000000000003E-3</v>
      </c>
      <c r="R157" s="195">
        <f>Q157*H157</f>
        <v>0.1109619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128</v>
      </c>
      <c r="AT157" s="197" t="s">
        <v>123</v>
      </c>
      <c r="AU157" s="197" t="s">
        <v>86</v>
      </c>
      <c r="AY157" s="17" t="s">
        <v>121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84</v>
      </c>
      <c r="BK157" s="198">
        <f>ROUND(I157*H157,2)</f>
        <v>0</v>
      </c>
      <c r="BL157" s="17" t="s">
        <v>128</v>
      </c>
      <c r="BM157" s="197" t="s">
        <v>189</v>
      </c>
    </row>
    <row r="158" spans="1:65" s="14" customFormat="1" ht="10.199999999999999">
      <c r="B158" s="221"/>
      <c r="C158" s="222"/>
      <c r="D158" s="201" t="s">
        <v>130</v>
      </c>
      <c r="E158" s="223" t="s">
        <v>1</v>
      </c>
      <c r="F158" s="224" t="s">
        <v>165</v>
      </c>
      <c r="G158" s="222"/>
      <c r="H158" s="223" t="s">
        <v>1</v>
      </c>
      <c r="I158" s="225"/>
      <c r="J158" s="222"/>
      <c r="K158" s="222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130</v>
      </c>
      <c r="AU158" s="230" t="s">
        <v>86</v>
      </c>
      <c r="AV158" s="14" t="s">
        <v>84</v>
      </c>
      <c r="AW158" s="14" t="s">
        <v>32</v>
      </c>
      <c r="AX158" s="14" t="s">
        <v>76</v>
      </c>
      <c r="AY158" s="230" t="s">
        <v>121</v>
      </c>
    </row>
    <row r="159" spans="1:65" s="13" customFormat="1" ht="10.199999999999999">
      <c r="B159" s="199"/>
      <c r="C159" s="200"/>
      <c r="D159" s="201" t="s">
        <v>130</v>
      </c>
      <c r="E159" s="202" t="s">
        <v>1</v>
      </c>
      <c r="F159" s="203" t="s">
        <v>190</v>
      </c>
      <c r="G159" s="200"/>
      <c r="H159" s="204">
        <v>9.6880000000000006</v>
      </c>
      <c r="I159" s="205"/>
      <c r="J159" s="200"/>
      <c r="K159" s="200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130</v>
      </c>
      <c r="AU159" s="210" t="s">
        <v>86</v>
      </c>
      <c r="AV159" s="13" t="s">
        <v>86</v>
      </c>
      <c r="AW159" s="13" t="s">
        <v>32</v>
      </c>
      <c r="AX159" s="13" t="s">
        <v>76</v>
      </c>
      <c r="AY159" s="210" t="s">
        <v>121</v>
      </c>
    </row>
    <row r="160" spans="1:65" s="13" customFormat="1" ht="10.199999999999999">
      <c r="B160" s="199"/>
      <c r="C160" s="200"/>
      <c r="D160" s="201" t="s">
        <v>130</v>
      </c>
      <c r="E160" s="202" t="s">
        <v>1</v>
      </c>
      <c r="F160" s="203" t="s">
        <v>191</v>
      </c>
      <c r="G160" s="200"/>
      <c r="H160" s="204">
        <v>3.29</v>
      </c>
      <c r="I160" s="205"/>
      <c r="J160" s="200"/>
      <c r="K160" s="200"/>
      <c r="L160" s="206"/>
      <c r="M160" s="207"/>
      <c r="N160" s="208"/>
      <c r="O160" s="208"/>
      <c r="P160" s="208"/>
      <c r="Q160" s="208"/>
      <c r="R160" s="208"/>
      <c r="S160" s="208"/>
      <c r="T160" s="209"/>
      <c r="AT160" s="210" t="s">
        <v>130</v>
      </c>
      <c r="AU160" s="210" t="s">
        <v>86</v>
      </c>
      <c r="AV160" s="13" t="s">
        <v>86</v>
      </c>
      <c r="AW160" s="13" t="s">
        <v>32</v>
      </c>
      <c r="AX160" s="13" t="s">
        <v>76</v>
      </c>
      <c r="AY160" s="210" t="s">
        <v>121</v>
      </c>
    </row>
    <row r="161" spans="1:65" s="15" customFormat="1" ht="10.199999999999999">
      <c r="B161" s="231"/>
      <c r="C161" s="232"/>
      <c r="D161" s="201" t="s">
        <v>130</v>
      </c>
      <c r="E161" s="233" t="s">
        <v>1</v>
      </c>
      <c r="F161" s="234" t="s">
        <v>168</v>
      </c>
      <c r="G161" s="232"/>
      <c r="H161" s="235">
        <v>12.978000000000002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130</v>
      </c>
      <c r="AU161" s="241" t="s">
        <v>86</v>
      </c>
      <c r="AV161" s="15" t="s">
        <v>128</v>
      </c>
      <c r="AW161" s="15" t="s">
        <v>32</v>
      </c>
      <c r="AX161" s="15" t="s">
        <v>84</v>
      </c>
      <c r="AY161" s="241" t="s">
        <v>121</v>
      </c>
    </row>
    <row r="162" spans="1:65" s="2" customFormat="1" ht="24.15" customHeight="1">
      <c r="A162" s="34"/>
      <c r="B162" s="35"/>
      <c r="C162" s="186" t="s">
        <v>8</v>
      </c>
      <c r="D162" s="186" t="s">
        <v>123</v>
      </c>
      <c r="E162" s="187" t="s">
        <v>192</v>
      </c>
      <c r="F162" s="188" t="s">
        <v>193</v>
      </c>
      <c r="G162" s="189" t="s">
        <v>163</v>
      </c>
      <c r="H162" s="190">
        <v>6.9660000000000002</v>
      </c>
      <c r="I162" s="191"/>
      <c r="J162" s="192">
        <f>ROUND(I162*H162,2)</f>
        <v>0</v>
      </c>
      <c r="K162" s="188" t="s">
        <v>127</v>
      </c>
      <c r="L162" s="39"/>
      <c r="M162" s="193" t="s">
        <v>1</v>
      </c>
      <c r="N162" s="194" t="s">
        <v>41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2.5</v>
      </c>
      <c r="T162" s="196">
        <f>S162*H162</f>
        <v>17.414999999999999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128</v>
      </c>
      <c r="AT162" s="197" t="s">
        <v>123</v>
      </c>
      <c r="AU162" s="197" t="s">
        <v>86</v>
      </c>
      <c r="AY162" s="17" t="s">
        <v>121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84</v>
      </c>
      <c r="BK162" s="198">
        <f>ROUND(I162*H162,2)</f>
        <v>0</v>
      </c>
      <c r="BL162" s="17" t="s">
        <v>128</v>
      </c>
      <c r="BM162" s="197" t="s">
        <v>194</v>
      </c>
    </row>
    <row r="163" spans="1:65" s="13" customFormat="1" ht="20.399999999999999">
      <c r="B163" s="199"/>
      <c r="C163" s="200"/>
      <c r="D163" s="201" t="s">
        <v>130</v>
      </c>
      <c r="E163" s="202" t="s">
        <v>1</v>
      </c>
      <c r="F163" s="203" t="s">
        <v>195</v>
      </c>
      <c r="G163" s="200"/>
      <c r="H163" s="204">
        <v>5.1559999999999997</v>
      </c>
      <c r="I163" s="205"/>
      <c r="J163" s="200"/>
      <c r="K163" s="200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130</v>
      </c>
      <c r="AU163" s="210" t="s">
        <v>86</v>
      </c>
      <c r="AV163" s="13" t="s">
        <v>86</v>
      </c>
      <c r="AW163" s="13" t="s">
        <v>32</v>
      </c>
      <c r="AX163" s="13" t="s">
        <v>76</v>
      </c>
      <c r="AY163" s="210" t="s">
        <v>121</v>
      </c>
    </row>
    <row r="164" spans="1:65" s="13" customFormat="1" ht="10.199999999999999">
      <c r="B164" s="199"/>
      <c r="C164" s="200"/>
      <c r="D164" s="201" t="s">
        <v>130</v>
      </c>
      <c r="E164" s="202" t="s">
        <v>1</v>
      </c>
      <c r="F164" s="203" t="s">
        <v>167</v>
      </c>
      <c r="G164" s="200"/>
      <c r="H164" s="204">
        <v>1.81</v>
      </c>
      <c r="I164" s="205"/>
      <c r="J164" s="200"/>
      <c r="K164" s="200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130</v>
      </c>
      <c r="AU164" s="210" t="s">
        <v>86</v>
      </c>
      <c r="AV164" s="13" t="s">
        <v>86</v>
      </c>
      <c r="AW164" s="13" t="s">
        <v>32</v>
      </c>
      <c r="AX164" s="13" t="s">
        <v>76</v>
      </c>
      <c r="AY164" s="210" t="s">
        <v>121</v>
      </c>
    </row>
    <row r="165" spans="1:65" s="15" customFormat="1" ht="10.199999999999999">
      <c r="B165" s="231"/>
      <c r="C165" s="232"/>
      <c r="D165" s="201" t="s">
        <v>130</v>
      </c>
      <c r="E165" s="233" t="s">
        <v>1</v>
      </c>
      <c r="F165" s="234" t="s">
        <v>168</v>
      </c>
      <c r="G165" s="232"/>
      <c r="H165" s="235">
        <v>6.9659999999999993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AT165" s="241" t="s">
        <v>130</v>
      </c>
      <c r="AU165" s="241" t="s">
        <v>86</v>
      </c>
      <c r="AV165" s="15" t="s">
        <v>128</v>
      </c>
      <c r="AW165" s="15" t="s">
        <v>32</v>
      </c>
      <c r="AX165" s="15" t="s">
        <v>84</v>
      </c>
      <c r="AY165" s="241" t="s">
        <v>121</v>
      </c>
    </row>
    <row r="166" spans="1:65" s="2" customFormat="1" ht="24.15" customHeight="1">
      <c r="A166" s="34"/>
      <c r="B166" s="35"/>
      <c r="C166" s="186" t="s">
        <v>196</v>
      </c>
      <c r="D166" s="186" t="s">
        <v>123</v>
      </c>
      <c r="E166" s="187" t="s">
        <v>197</v>
      </c>
      <c r="F166" s="188" t="s">
        <v>198</v>
      </c>
      <c r="G166" s="189" t="s">
        <v>163</v>
      </c>
      <c r="H166" s="190">
        <v>7.1379999999999999</v>
      </c>
      <c r="I166" s="191"/>
      <c r="J166" s="192">
        <f>ROUND(I166*H166,2)</f>
        <v>0</v>
      </c>
      <c r="K166" s="188" t="s">
        <v>127</v>
      </c>
      <c r="L166" s="39"/>
      <c r="M166" s="193" t="s">
        <v>1</v>
      </c>
      <c r="N166" s="194" t="s">
        <v>41</v>
      </c>
      <c r="O166" s="71"/>
      <c r="P166" s="195">
        <f>O166*H166</f>
        <v>0</v>
      </c>
      <c r="Q166" s="195">
        <v>0.378</v>
      </c>
      <c r="R166" s="195">
        <f>Q166*H166</f>
        <v>2.6981639999999998</v>
      </c>
      <c r="S166" s="195">
        <v>2.5</v>
      </c>
      <c r="T166" s="196">
        <f>S166*H166</f>
        <v>17.844999999999999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128</v>
      </c>
      <c r="AT166" s="197" t="s">
        <v>123</v>
      </c>
      <c r="AU166" s="197" t="s">
        <v>86</v>
      </c>
      <c r="AY166" s="17" t="s">
        <v>121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7" t="s">
        <v>84</v>
      </c>
      <c r="BK166" s="198">
        <f>ROUND(I166*H166,2)</f>
        <v>0</v>
      </c>
      <c r="BL166" s="17" t="s">
        <v>128</v>
      </c>
      <c r="BM166" s="197" t="s">
        <v>199</v>
      </c>
    </row>
    <row r="167" spans="1:65" s="13" customFormat="1" ht="20.399999999999999">
      <c r="B167" s="199"/>
      <c r="C167" s="200"/>
      <c r="D167" s="201" t="s">
        <v>130</v>
      </c>
      <c r="E167" s="202" t="s">
        <v>1</v>
      </c>
      <c r="F167" s="203" t="s">
        <v>200</v>
      </c>
      <c r="G167" s="200"/>
      <c r="H167" s="204">
        <v>5.3280000000000003</v>
      </c>
      <c r="I167" s="205"/>
      <c r="J167" s="200"/>
      <c r="K167" s="200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130</v>
      </c>
      <c r="AU167" s="210" t="s">
        <v>86</v>
      </c>
      <c r="AV167" s="13" t="s">
        <v>86</v>
      </c>
      <c r="AW167" s="13" t="s">
        <v>32</v>
      </c>
      <c r="AX167" s="13" t="s">
        <v>76</v>
      </c>
      <c r="AY167" s="210" t="s">
        <v>121</v>
      </c>
    </row>
    <row r="168" spans="1:65" s="13" customFormat="1" ht="10.199999999999999">
      <c r="B168" s="199"/>
      <c r="C168" s="200"/>
      <c r="D168" s="201" t="s">
        <v>130</v>
      </c>
      <c r="E168" s="202" t="s">
        <v>1</v>
      </c>
      <c r="F168" s="203" t="s">
        <v>167</v>
      </c>
      <c r="G168" s="200"/>
      <c r="H168" s="204">
        <v>1.81</v>
      </c>
      <c r="I168" s="205"/>
      <c r="J168" s="200"/>
      <c r="K168" s="200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130</v>
      </c>
      <c r="AU168" s="210" t="s">
        <v>86</v>
      </c>
      <c r="AV168" s="13" t="s">
        <v>86</v>
      </c>
      <c r="AW168" s="13" t="s">
        <v>32</v>
      </c>
      <c r="AX168" s="13" t="s">
        <v>76</v>
      </c>
      <c r="AY168" s="210" t="s">
        <v>121</v>
      </c>
    </row>
    <row r="169" spans="1:65" s="15" customFormat="1" ht="10.199999999999999">
      <c r="B169" s="231"/>
      <c r="C169" s="232"/>
      <c r="D169" s="201" t="s">
        <v>130</v>
      </c>
      <c r="E169" s="233" t="s">
        <v>1</v>
      </c>
      <c r="F169" s="234" t="s">
        <v>168</v>
      </c>
      <c r="G169" s="232"/>
      <c r="H169" s="235">
        <v>7.1379999999999999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130</v>
      </c>
      <c r="AU169" s="241" t="s">
        <v>86</v>
      </c>
      <c r="AV169" s="15" t="s">
        <v>128</v>
      </c>
      <c r="AW169" s="15" t="s">
        <v>32</v>
      </c>
      <c r="AX169" s="15" t="s">
        <v>84</v>
      </c>
      <c r="AY169" s="241" t="s">
        <v>121</v>
      </c>
    </row>
    <row r="170" spans="1:65" s="2" customFormat="1" ht="24.15" customHeight="1">
      <c r="A170" s="34"/>
      <c r="B170" s="35"/>
      <c r="C170" s="186" t="s">
        <v>201</v>
      </c>
      <c r="D170" s="186" t="s">
        <v>123</v>
      </c>
      <c r="E170" s="187" t="s">
        <v>202</v>
      </c>
      <c r="F170" s="188" t="s">
        <v>203</v>
      </c>
      <c r="G170" s="189" t="s">
        <v>126</v>
      </c>
      <c r="H170" s="190">
        <v>79.62</v>
      </c>
      <c r="I170" s="191"/>
      <c r="J170" s="192">
        <f>ROUND(I170*H170,2)</f>
        <v>0</v>
      </c>
      <c r="K170" s="188" t="s">
        <v>127</v>
      </c>
      <c r="L170" s="39"/>
      <c r="M170" s="193" t="s">
        <v>1</v>
      </c>
      <c r="N170" s="194" t="s">
        <v>41</v>
      </c>
      <c r="O170" s="71"/>
      <c r="P170" s="195">
        <f>O170*H170</f>
        <v>0</v>
      </c>
      <c r="Q170" s="195">
        <v>1.1622199999999999E-2</v>
      </c>
      <c r="R170" s="195">
        <f>Q170*H170</f>
        <v>0.92535956399999997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128</v>
      </c>
      <c r="AT170" s="197" t="s">
        <v>123</v>
      </c>
      <c r="AU170" s="197" t="s">
        <v>86</v>
      </c>
      <c r="AY170" s="17" t="s">
        <v>121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7" t="s">
        <v>84</v>
      </c>
      <c r="BK170" s="198">
        <f>ROUND(I170*H170,2)</f>
        <v>0</v>
      </c>
      <c r="BL170" s="17" t="s">
        <v>128</v>
      </c>
      <c r="BM170" s="197" t="s">
        <v>204</v>
      </c>
    </row>
    <row r="171" spans="1:65" s="13" customFormat="1" ht="10.199999999999999">
      <c r="B171" s="199"/>
      <c r="C171" s="200"/>
      <c r="D171" s="201" t="s">
        <v>130</v>
      </c>
      <c r="E171" s="202" t="s">
        <v>1</v>
      </c>
      <c r="F171" s="203" t="s">
        <v>205</v>
      </c>
      <c r="G171" s="200"/>
      <c r="H171" s="204">
        <v>12.21</v>
      </c>
      <c r="I171" s="205"/>
      <c r="J171" s="200"/>
      <c r="K171" s="200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130</v>
      </c>
      <c r="AU171" s="210" t="s">
        <v>86</v>
      </c>
      <c r="AV171" s="13" t="s">
        <v>86</v>
      </c>
      <c r="AW171" s="13" t="s">
        <v>32</v>
      </c>
      <c r="AX171" s="13" t="s">
        <v>76</v>
      </c>
      <c r="AY171" s="210" t="s">
        <v>121</v>
      </c>
    </row>
    <row r="172" spans="1:65" s="13" customFormat="1" ht="10.199999999999999">
      <c r="B172" s="199"/>
      <c r="C172" s="200"/>
      <c r="D172" s="201" t="s">
        <v>130</v>
      </c>
      <c r="E172" s="202" t="s">
        <v>1</v>
      </c>
      <c r="F172" s="203" t="s">
        <v>185</v>
      </c>
      <c r="G172" s="200"/>
      <c r="H172" s="204">
        <v>38.75</v>
      </c>
      <c r="I172" s="205"/>
      <c r="J172" s="200"/>
      <c r="K172" s="200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130</v>
      </c>
      <c r="AU172" s="210" t="s">
        <v>86</v>
      </c>
      <c r="AV172" s="13" t="s">
        <v>86</v>
      </c>
      <c r="AW172" s="13" t="s">
        <v>32</v>
      </c>
      <c r="AX172" s="13" t="s">
        <v>76</v>
      </c>
      <c r="AY172" s="210" t="s">
        <v>121</v>
      </c>
    </row>
    <row r="173" spans="1:65" s="13" customFormat="1" ht="10.199999999999999">
      <c r="B173" s="199"/>
      <c r="C173" s="200"/>
      <c r="D173" s="201" t="s">
        <v>130</v>
      </c>
      <c r="E173" s="202" t="s">
        <v>1</v>
      </c>
      <c r="F173" s="203" t="s">
        <v>174</v>
      </c>
      <c r="G173" s="200"/>
      <c r="H173" s="204">
        <v>15.5</v>
      </c>
      <c r="I173" s="205"/>
      <c r="J173" s="200"/>
      <c r="K173" s="200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130</v>
      </c>
      <c r="AU173" s="210" t="s">
        <v>86</v>
      </c>
      <c r="AV173" s="13" t="s">
        <v>86</v>
      </c>
      <c r="AW173" s="13" t="s">
        <v>32</v>
      </c>
      <c r="AX173" s="13" t="s">
        <v>76</v>
      </c>
      <c r="AY173" s="210" t="s">
        <v>121</v>
      </c>
    </row>
    <row r="174" spans="1:65" s="13" customFormat="1" ht="10.199999999999999">
      <c r="B174" s="199"/>
      <c r="C174" s="200"/>
      <c r="D174" s="201" t="s">
        <v>130</v>
      </c>
      <c r="E174" s="202" t="s">
        <v>1</v>
      </c>
      <c r="F174" s="203" t="s">
        <v>175</v>
      </c>
      <c r="G174" s="200"/>
      <c r="H174" s="204">
        <v>13.16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130</v>
      </c>
      <c r="AU174" s="210" t="s">
        <v>86</v>
      </c>
      <c r="AV174" s="13" t="s">
        <v>86</v>
      </c>
      <c r="AW174" s="13" t="s">
        <v>32</v>
      </c>
      <c r="AX174" s="13" t="s">
        <v>76</v>
      </c>
      <c r="AY174" s="210" t="s">
        <v>121</v>
      </c>
    </row>
    <row r="175" spans="1:65" s="15" customFormat="1" ht="10.199999999999999">
      <c r="B175" s="231"/>
      <c r="C175" s="232"/>
      <c r="D175" s="201" t="s">
        <v>130</v>
      </c>
      <c r="E175" s="233" t="s">
        <v>1</v>
      </c>
      <c r="F175" s="234" t="s">
        <v>168</v>
      </c>
      <c r="G175" s="232"/>
      <c r="H175" s="235">
        <v>79.62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1" t="s">
        <v>130</v>
      </c>
      <c r="AU175" s="241" t="s">
        <v>86</v>
      </c>
      <c r="AV175" s="15" t="s">
        <v>128</v>
      </c>
      <c r="AW175" s="15" t="s">
        <v>32</v>
      </c>
      <c r="AX175" s="15" t="s">
        <v>84</v>
      </c>
      <c r="AY175" s="241" t="s">
        <v>121</v>
      </c>
    </row>
    <row r="176" spans="1:65" s="2" customFormat="1" ht="24.15" customHeight="1">
      <c r="A176" s="34"/>
      <c r="B176" s="35"/>
      <c r="C176" s="186" t="s">
        <v>206</v>
      </c>
      <c r="D176" s="186" t="s">
        <v>123</v>
      </c>
      <c r="E176" s="187" t="s">
        <v>207</v>
      </c>
      <c r="F176" s="188" t="s">
        <v>208</v>
      </c>
      <c r="G176" s="189" t="s">
        <v>126</v>
      </c>
      <c r="H176" s="190">
        <v>79.62</v>
      </c>
      <c r="I176" s="191"/>
      <c r="J176" s="192">
        <f>ROUND(I176*H176,2)</f>
        <v>0</v>
      </c>
      <c r="K176" s="188" t="s">
        <v>127</v>
      </c>
      <c r="L176" s="39"/>
      <c r="M176" s="193" t="s">
        <v>1</v>
      </c>
      <c r="N176" s="194" t="s">
        <v>41</v>
      </c>
      <c r="O176" s="71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128</v>
      </c>
      <c r="AT176" s="197" t="s">
        <v>123</v>
      </c>
      <c r="AU176" s="197" t="s">
        <v>86</v>
      </c>
      <c r="AY176" s="17" t="s">
        <v>121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84</v>
      </c>
      <c r="BK176" s="198">
        <f>ROUND(I176*H176,2)</f>
        <v>0</v>
      </c>
      <c r="BL176" s="17" t="s">
        <v>128</v>
      </c>
      <c r="BM176" s="197" t="s">
        <v>209</v>
      </c>
    </row>
    <row r="177" spans="1:65" s="13" customFormat="1" ht="10.199999999999999">
      <c r="B177" s="199"/>
      <c r="C177" s="200"/>
      <c r="D177" s="201" t="s">
        <v>130</v>
      </c>
      <c r="E177" s="202" t="s">
        <v>1</v>
      </c>
      <c r="F177" s="203" t="s">
        <v>205</v>
      </c>
      <c r="G177" s="200"/>
      <c r="H177" s="204">
        <v>12.21</v>
      </c>
      <c r="I177" s="205"/>
      <c r="J177" s="200"/>
      <c r="K177" s="200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130</v>
      </c>
      <c r="AU177" s="210" t="s">
        <v>86</v>
      </c>
      <c r="AV177" s="13" t="s">
        <v>86</v>
      </c>
      <c r="AW177" s="13" t="s">
        <v>32</v>
      </c>
      <c r="AX177" s="13" t="s">
        <v>76</v>
      </c>
      <c r="AY177" s="210" t="s">
        <v>121</v>
      </c>
    </row>
    <row r="178" spans="1:65" s="13" customFormat="1" ht="10.199999999999999">
      <c r="B178" s="199"/>
      <c r="C178" s="200"/>
      <c r="D178" s="201" t="s">
        <v>130</v>
      </c>
      <c r="E178" s="202" t="s">
        <v>1</v>
      </c>
      <c r="F178" s="203" t="s">
        <v>185</v>
      </c>
      <c r="G178" s="200"/>
      <c r="H178" s="204">
        <v>38.75</v>
      </c>
      <c r="I178" s="205"/>
      <c r="J178" s="200"/>
      <c r="K178" s="200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130</v>
      </c>
      <c r="AU178" s="210" t="s">
        <v>86</v>
      </c>
      <c r="AV178" s="13" t="s">
        <v>86</v>
      </c>
      <c r="AW178" s="13" t="s">
        <v>32</v>
      </c>
      <c r="AX178" s="13" t="s">
        <v>76</v>
      </c>
      <c r="AY178" s="210" t="s">
        <v>121</v>
      </c>
    </row>
    <row r="179" spans="1:65" s="13" customFormat="1" ht="10.199999999999999">
      <c r="B179" s="199"/>
      <c r="C179" s="200"/>
      <c r="D179" s="201" t="s">
        <v>130</v>
      </c>
      <c r="E179" s="202" t="s">
        <v>1</v>
      </c>
      <c r="F179" s="203" t="s">
        <v>174</v>
      </c>
      <c r="G179" s="200"/>
      <c r="H179" s="204">
        <v>15.5</v>
      </c>
      <c r="I179" s="205"/>
      <c r="J179" s="200"/>
      <c r="K179" s="200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130</v>
      </c>
      <c r="AU179" s="210" t="s">
        <v>86</v>
      </c>
      <c r="AV179" s="13" t="s">
        <v>86</v>
      </c>
      <c r="AW179" s="13" t="s">
        <v>32</v>
      </c>
      <c r="AX179" s="13" t="s">
        <v>76</v>
      </c>
      <c r="AY179" s="210" t="s">
        <v>121</v>
      </c>
    </row>
    <row r="180" spans="1:65" s="13" customFormat="1" ht="10.199999999999999">
      <c r="B180" s="199"/>
      <c r="C180" s="200"/>
      <c r="D180" s="201" t="s">
        <v>130</v>
      </c>
      <c r="E180" s="202" t="s">
        <v>1</v>
      </c>
      <c r="F180" s="203" t="s">
        <v>175</v>
      </c>
      <c r="G180" s="200"/>
      <c r="H180" s="204">
        <v>13.16</v>
      </c>
      <c r="I180" s="205"/>
      <c r="J180" s="200"/>
      <c r="K180" s="200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130</v>
      </c>
      <c r="AU180" s="210" t="s">
        <v>86</v>
      </c>
      <c r="AV180" s="13" t="s">
        <v>86</v>
      </c>
      <c r="AW180" s="13" t="s">
        <v>32</v>
      </c>
      <c r="AX180" s="13" t="s">
        <v>76</v>
      </c>
      <c r="AY180" s="210" t="s">
        <v>121</v>
      </c>
    </row>
    <row r="181" spans="1:65" s="15" customFormat="1" ht="10.199999999999999">
      <c r="B181" s="231"/>
      <c r="C181" s="232"/>
      <c r="D181" s="201" t="s">
        <v>130</v>
      </c>
      <c r="E181" s="233" t="s">
        <v>1</v>
      </c>
      <c r="F181" s="234" t="s">
        <v>168</v>
      </c>
      <c r="G181" s="232"/>
      <c r="H181" s="235">
        <v>79.62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130</v>
      </c>
      <c r="AU181" s="241" t="s">
        <v>86</v>
      </c>
      <c r="AV181" s="15" t="s">
        <v>128</v>
      </c>
      <c r="AW181" s="15" t="s">
        <v>32</v>
      </c>
      <c r="AX181" s="15" t="s">
        <v>84</v>
      </c>
      <c r="AY181" s="241" t="s">
        <v>121</v>
      </c>
    </row>
    <row r="182" spans="1:65" s="12" customFormat="1" ht="22.8" customHeight="1">
      <c r="B182" s="170"/>
      <c r="C182" s="171"/>
      <c r="D182" s="172" t="s">
        <v>75</v>
      </c>
      <c r="E182" s="184" t="s">
        <v>210</v>
      </c>
      <c r="F182" s="184" t="s">
        <v>211</v>
      </c>
      <c r="G182" s="171"/>
      <c r="H182" s="171"/>
      <c r="I182" s="174"/>
      <c r="J182" s="185">
        <f>BK182</f>
        <v>0</v>
      </c>
      <c r="K182" s="171"/>
      <c r="L182" s="176"/>
      <c r="M182" s="177"/>
      <c r="N182" s="178"/>
      <c r="O182" s="178"/>
      <c r="P182" s="179">
        <f>P183</f>
        <v>0</v>
      </c>
      <c r="Q182" s="178"/>
      <c r="R182" s="179">
        <f>R183</f>
        <v>0</v>
      </c>
      <c r="S182" s="178"/>
      <c r="T182" s="180">
        <f>T183</f>
        <v>0</v>
      </c>
      <c r="AR182" s="181" t="s">
        <v>84</v>
      </c>
      <c r="AT182" s="182" t="s">
        <v>75</v>
      </c>
      <c r="AU182" s="182" t="s">
        <v>84</v>
      </c>
      <c r="AY182" s="181" t="s">
        <v>121</v>
      </c>
      <c r="BK182" s="183">
        <f>BK183</f>
        <v>0</v>
      </c>
    </row>
    <row r="183" spans="1:65" s="2" customFormat="1" ht="21.75" customHeight="1">
      <c r="A183" s="34"/>
      <c r="B183" s="35"/>
      <c r="C183" s="186" t="s">
        <v>212</v>
      </c>
      <c r="D183" s="186" t="s">
        <v>123</v>
      </c>
      <c r="E183" s="187" t="s">
        <v>213</v>
      </c>
      <c r="F183" s="188" t="s">
        <v>214</v>
      </c>
      <c r="G183" s="189" t="s">
        <v>215</v>
      </c>
      <c r="H183" s="190">
        <v>3.7970000000000002</v>
      </c>
      <c r="I183" s="191"/>
      <c r="J183" s="192">
        <f>ROUND(I183*H183,2)</f>
        <v>0</v>
      </c>
      <c r="K183" s="188" t="s">
        <v>127</v>
      </c>
      <c r="L183" s="39"/>
      <c r="M183" s="193" t="s">
        <v>1</v>
      </c>
      <c r="N183" s="194" t="s">
        <v>41</v>
      </c>
      <c r="O183" s="71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128</v>
      </c>
      <c r="AT183" s="197" t="s">
        <v>123</v>
      </c>
      <c r="AU183" s="197" t="s">
        <v>86</v>
      </c>
      <c r="AY183" s="17" t="s">
        <v>121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7" t="s">
        <v>84</v>
      </c>
      <c r="BK183" s="198">
        <f>ROUND(I183*H183,2)</f>
        <v>0</v>
      </c>
      <c r="BL183" s="17" t="s">
        <v>128</v>
      </c>
      <c r="BM183" s="197" t="s">
        <v>216</v>
      </c>
    </row>
    <row r="184" spans="1:65" s="12" customFormat="1" ht="25.95" customHeight="1">
      <c r="B184" s="170"/>
      <c r="C184" s="171"/>
      <c r="D184" s="172" t="s">
        <v>75</v>
      </c>
      <c r="E184" s="173" t="s">
        <v>217</v>
      </c>
      <c r="F184" s="173" t="s">
        <v>218</v>
      </c>
      <c r="G184" s="171"/>
      <c r="H184" s="171"/>
      <c r="I184" s="174"/>
      <c r="J184" s="175">
        <f>BK184</f>
        <v>0</v>
      </c>
      <c r="K184" s="171"/>
      <c r="L184" s="176"/>
      <c r="M184" s="177"/>
      <c r="N184" s="178"/>
      <c r="O184" s="178"/>
      <c r="P184" s="179">
        <f>P185+P202</f>
        <v>0</v>
      </c>
      <c r="Q184" s="178"/>
      <c r="R184" s="179">
        <f>R185+R202</f>
        <v>4.3852564000000003</v>
      </c>
      <c r="S184" s="178"/>
      <c r="T184" s="180">
        <f>T185+T202</f>
        <v>1.3324510000000001</v>
      </c>
      <c r="AR184" s="181" t="s">
        <v>86</v>
      </c>
      <c r="AT184" s="182" t="s">
        <v>75</v>
      </c>
      <c r="AU184" s="182" t="s">
        <v>76</v>
      </c>
      <c r="AY184" s="181" t="s">
        <v>121</v>
      </c>
      <c r="BK184" s="183">
        <f>BK185+BK202</f>
        <v>0</v>
      </c>
    </row>
    <row r="185" spans="1:65" s="12" customFormat="1" ht="22.8" customHeight="1">
      <c r="B185" s="170"/>
      <c r="C185" s="171"/>
      <c r="D185" s="172" t="s">
        <v>75</v>
      </c>
      <c r="E185" s="184" t="s">
        <v>219</v>
      </c>
      <c r="F185" s="184" t="s">
        <v>220</v>
      </c>
      <c r="G185" s="171"/>
      <c r="H185" s="171"/>
      <c r="I185" s="174"/>
      <c r="J185" s="185">
        <f>BK185</f>
        <v>0</v>
      </c>
      <c r="K185" s="171"/>
      <c r="L185" s="176"/>
      <c r="M185" s="177"/>
      <c r="N185" s="178"/>
      <c r="O185" s="178"/>
      <c r="P185" s="179">
        <f>SUM(P186:P201)</f>
        <v>0</v>
      </c>
      <c r="Q185" s="178"/>
      <c r="R185" s="179">
        <f>SUM(R186:R201)</f>
        <v>4.3842400000000001</v>
      </c>
      <c r="S185" s="178"/>
      <c r="T185" s="180">
        <f>SUM(T186:T201)</f>
        <v>1.330999</v>
      </c>
      <c r="AR185" s="181" t="s">
        <v>86</v>
      </c>
      <c r="AT185" s="182" t="s">
        <v>75</v>
      </c>
      <c r="AU185" s="182" t="s">
        <v>84</v>
      </c>
      <c r="AY185" s="181" t="s">
        <v>121</v>
      </c>
      <c r="BK185" s="183">
        <f>SUM(BK186:BK201)</f>
        <v>0</v>
      </c>
    </row>
    <row r="186" spans="1:65" s="2" customFormat="1" ht="24.15" customHeight="1">
      <c r="A186" s="34"/>
      <c r="B186" s="35"/>
      <c r="C186" s="186" t="s">
        <v>221</v>
      </c>
      <c r="D186" s="186" t="s">
        <v>123</v>
      </c>
      <c r="E186" s="187" t="s">
        <v>222</v>
      </c>
      <c r="F186" s="188" t="s">
        <v>223</v>
      </c>
      <c r="G186" s="189" t="s">
        <v>126</v>
      </c>
      <c r="H186" s="190">
        <v>12.21</v>
      </c>
      <c r="I186" s="191"/>
      <c r="J186" s="192">
        <f>ROUND(I186*H186,2)</f>
        <v>0</v>
      </c>
      <c r="K186" s="188" t="s">
        <v>1</v>
      </c>
      <c r="L186" s="39"/>
      <c r="M186" s="193" t="s">
        <v>1</v>
      </c>
      <c r="N186" s="194" t="s">
        <v>41</v>
      </c>
      <c r="O186" s="71"/>
      <c r="P186" s="195">
        <f>O186*H186</f>
        <v>0</v>
      </c>
      <c r="Q186" s="195">
        <v>4.3999999999999997E-2</v>
      </c>
      <c r="R186" s="195">
        <f>Q186*H186</f>
        <v>0.53724000000000005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212</v>
      </c>
      <c r="AT186" s="197" t="s">
        <v>123</v>
      </c>
      <c r="AU186" s="197" t="s">
        <v>86</v>
      </c>
      <c r="AY186" s="17" t="s">
        <v>121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84</v>
      </c>
      <c r="BK186" s="198">
        <f>ROUND(I186*H186,2)</f>
        <v>0</v>
      </c>
      <c r="BL186" s="17" t="s">
        <v>212</v>
      </c>
      <c r="BM186" s="197" t="s">
        <v>224</v>
      </c>
    </row>
    <row r="187" spans="1:65" s="14" customFormat="1" ht="10.199999999999999">
      <c r="B187" s="221"/>
      <c r="C187" s="222"/>
      <c r="D187" s="201" t="s">
        <v>130</v>
      </c>
      <c r="E187" s="223" t="s">
        <v>1</v>
      </c>
      <c r="F187" s="224" t="s">
        <v>225</v>
      </c>
      <c r="G187" s="222"/>
      <c r="H187" s="223" t="s">
        <v>1</v>
      </c>
      <c r="I187" s="225"/>
      <c r="J187" s="222"/>
      <c r="K187" s="222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130</v>
      </c>
      <c r="AU187" s="230" t="s">
        <v>86</v>
      </c>
      <c r="AV187" s="14" t="s">
        <v>84</v>
      </c>
      <c r="AW187" s="14" t="s">
        <v>32</v>
      </c>
      <c r="AX187" s="14" t="s">
        <v>76</v>
      </c>
      <c r="AY187" s="230" t="s">
        <v>121</v>
      </c>
    </row>
    <row r="188" spans="1:65" s="13" customFormat="1" ht="10.199999999999999">
      <c r="B188" s="199"/>
      <c r="C188" s="200"/>
      <c r="D188" s="201" t="s">
        <v>130</v>
      </c>
      <c r="E188" s="202" t="s">
        <v>1</v>
      </c>
      <c r="F188" s="203" t="s">
        <v>226</v>
      </c>
      <c r="G188" s="200"/>
      <c r="H188" s="204">
        <v>12.21</v>
      </c>
      <c r="I188" s="205"/>
      <c r="J188" s="200"/>
      <c r="K188" s="200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130</v>
      </c>
      <c r="AU188" s="210" t="s">
        <v>86</v>
      </c>
      <c r="AV188" s="13" t="s">
        <v>86</v>
      </c>
      <c r="AW188" s="13" t="s">
        <v>32</v>
      </c>
      <c r="AX188" s="13" t="s">
        <v>84</v>
      </c>
      <c r="AY188" s="210" t="s">
        <v>121</v>
      </c>
    </row>
    <row r="189" spans="1:65" s="2" customFormat="1" ht="24.15" customHeight="1">
      <c r="A189" s="34"/>
      <c r="B189" s="35"/>
      <c r="C189" s="211" t="s">
        <v>227</v>
      </c>
      <c r="D189" s="211" t="s">
        <v>132</v>
      </c>
      <c r="E189" s="212" t="s">
        <v>228</v>
      </c>
      <c r="F189" s="213" t="s">
        <v>229</v>
      </c>
      <c r="G189" s="214" t="s">
        <v>215</v>
      </c>
      <c r="H189" s="215">
        <v>3.847</v>
      </c>
      <c r="I189" s="216"/>
      <c r="J189" s="217">
        <f>ROUND(I189*H189,2)</f>
        <v>0</v>
      </c>
      <c r="K189" s="213" t="s">
        <v>127</v>
      </c>
      <c r="L189" s="218"/>
      <c r="M189" s="219" t="s">
        <v>1</v>
      </c>
      <c r="N189" s="220" t="s">
        <v>41</v>
      </c>
      <c r="O189" s="71"/>
      <c r="P189" s="195">
        <f>O189*H189</f>
        <v>0</v>
      </c>
      <c r="Q189" s="195">
        <v>1</v>
      </c>
      <c r="R189" s="195">
        <f>Q189*H189</f>
        <v>3.847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230</v>
      </c>
      <c r="AT189" s="197" t="s">
        <v>132</v>
      </c>
      <c r="AU189" s="197" t="s">
        <v>86</v>
      </c>
      <c r="AY189" s="17" t="s">
        <v>121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7" t="s">
        <v>84</v>
      </c>
      <c r="BK189" s="198">
        <f>ROUND(I189*H189,2)</f>
        <v>0</v>
      </c>
      <c r="BL189" s="17" t="s">
        <v>212</v>
      </c>
      <c r="BM189" s="197" t="s">
        <v>231</v>
      </c>
    </row>
    <row r="190" spans="1:65" s="13" customFormat="1" ht="10.199999999999999">
      <c r="B190" s="199"/>
      <c r="C190" s="200"/>
      <c r="D190" s="201" t="s">
        <v>130</v>
      </c>
      <c r="E190" s="202" t="s">
        <v>1</v>
      </c>
      <c r="F190" s="203" t="s">
        <v>232</v>
      </c>
      <c r="G190" s="200"/>
      <c r="H190" s="204">
        <v>1.8320000000000001</v>
      </c>
      <c r="I190" s="205"/>
      <c r="J190" s="200"/>
      <c r="K190" s="200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130</v>
      </c>
      <c r="AU190" s="210" t="s">
        <v>86</v>
      </c>
      <c r="AV190" s="13" t="s">
        <v>86</v>
      </c>
      <c r="AW190" s="13" t="s">
        <v>32</v>
      </c>
      <c r="AX190" s="13" t="s">
        <v>84</v>
      </c>
      <c r="AY190" s="210" t="s">
        <v>121</v>
      </c>
    </row>
    <row r="191" spans="1:65" s="13" customFormat="1" ht="10.199999999999999">
      <c r="B191" s="199"/>
      <c r="C191" s="200"/>
      <c r="D191" s="201" t="s">
        <v>130</v>
      </c>
      <c r="E191" s="200"/>
      <c r="F191" s="203" t="s">
        <v>233</v>
      </c>
      <c r="G191" s="200"/>
      <c r="H191" s="204">
        <v>3.847</v>
      </c>
      <c r="I191" s="205"/>
      <c r="J191" s="200"/>
      <c r="K191" s="200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130</v>
      </c>
      <c r="AU191" s="210" t="s">
        <v>86</v>
      </c>
      <c r="AV191" s="13" t="s">
        <v>86</v>
      </c>
      <c r="AW191" s="13" t="s">
        <v>4</v>
      </c>
      <c r="AX191" s="13" t="s">
        <v>84</v>
      </c>
      <c r="AY191" s="210" t="s">
        <v>121</v>
      </c>
    </row>
    <row r="192" spans="1:65" s="2" customFormat="1" ht="24.15" customHeight="1">
      <c r="A192" s="34"/>
      <c r="B192" s="35"/>
      <c r="C192" s="186" t="s">
        <v>234</v>
      </c>
      <c r="D192" s="186" t="s">
        <v>123</v>
      </c>
      <c r="E192" s="187" t="s">
        <v>235</v>
      </c>
      <c r="F192" s="188" t="s">
        <v>236</v>
      </c>
      <c r="G192" s="189" t="s">
        <v>126</v>
      </c>
      <c r="H192" s="190">
        <v>1.8320000000000001</v>
      </c>
      <c r="I192" s="191"/>
      <c r="J192" s="192">
        <f>ROUND(I192*H192,2)</f>
        <v>0</v>
      </c>
      <c r="K192" s="188" t="s">
        <v>127</v>
      </c>
      <c r="L192" s="39"/>
      <c r="M192" s="193" t="s">
        <v>1</v>
      </c>
      <c r="N192" s="194" t="s">
        <v>41</v>
      </c>
      <c r="O192" s="71"/>
      <c r="P192" s="195">
        <f>O192*H192</f>
        <v>0</v>
      </c>
      <c r="Q192" s="195">
        <v>0</v>
      </c>
      <c r="R192" s="195">
        <f>Q192*H192</f>
        <v>0</v>
      </c>
      <c r="S192" s="195">
        <v>0.109</v>
      </c>
      <c r="T192" s="196">
        <f>S192*H192</f>
        <v>0.199688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212</v>
      </c>
      <c r="AT192" s="197" t="s">
        <v>123</v>
      </c>
      <c r="AU192" s="197" t="s">
        <v>86</v>
      </c>
      <c r="AY192" s="17" t="s">
        <v>121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7" t="s">
        <v>84</v>
      </c>
      <c r="BK192" s="198">
        <f>ROUND(I192*H192,2)</f>
        <v>0</v>
      </c>
      <c r="BL192" s="17" t="s">
        <v>212</v>
      </c>
      <c r="BM192" s="197" t="s">
        <v>237</v>
      </c>
    </row>
    <row r="193" spans="1:65" s="14" customFormat="1" ht="10.199999999999999">
      <c r="B193" s="221"/>
      <c r="C193" s="222"/>
      <c r="D193" s="201" t="s">
        <v>130</v>
      </c>
      <c r="E193" s="223" t="s">
        <v>1</v>
      </c>
      <c r="F193" s="224" t="s">
        <v>238</v>
      </c>
      <c r="G193" s="222"/>
      <c r="H193" s="223" t="s">
        <v>1</v>
      </c>
      <c r="I193" s="225"/>
      <c r="J193" s="222"/>
      <c r="K193" s="222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130</v>
      </c>
      <c r="AU193" s="230" t="s">
        <v>86</v>
      </c>
      <c r="AV193" s="14" t="s">
        <v>84</v>
      </c>
      <c r="AW193" s="14" t="s">
        <v>32</v>
      </c>
      <c r="AX193" s="14" t="s">
        <v>76</v>
      </c>
      <c r="AY193" s="230" t="s">
        <v>121</v>
      </c>
    </row>
    <row r="194" spans="1:65" s="13" customFormat="1" ht="10.199999999999999">
      <c r="B194" s="199"/>
      <c r="C194" s="200"/>
      <c r="D194" s="201" t="s">
        <v>130</v>
      </c>
      <c r="E194" s="202" t="s">
        <v>1</v>
      </c>
      <c r="F194" s="203" t="s">
        <v>239</v>
      </c>
      <c r="G194" s="200"/>
      <c r="H194" s="204">
        <v>1.8320000000000001</v>
      </c>
      <c r="I194" s="205"/>
      <c r="J194" s="200"/>
      <c r="K194" s="200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130</v>
      </c>
      <c r="AU194" s="210" t="s">
        <v>86</v>
      </c>
      <c r="AV194" s="13" t="s">
        <v>86</v>
      </c>
      <c r="AW194" s="13" t="s">
        <v>32</v>
      </c>
      <c r="AX194" s="13" t="s">
        <v>84</v>
      </c>
      <c r="AY194" s="210" t="s">
        <v>121</v>
      </c>
    </row>
    <row r="195" spans="1:65" s="2" customFormat="1" ht="33" customHeight="1">
      <c r="A195" s="34"/>
      <c r="B195" s="35"/>
      <c r="C195" s="186" t="s">
        <v>240</v>
      </c>
      <c r="D195" s="186" t="s">
        <v>123</v>
      </c>
      <c r="E195" s="187" t="s">
        <v>241</v>
      </c>
      <c r="F195" s="188" t="s">
        <v>242</v>
      </c>
      <c r="G195" s="189" t="s">
        <v>126</v>
      </c>
      <c r="H195" s="190">
        <v>10.379</v>
      </c>
      <c r="I195" s="191"/>
      <c r="J195" s="192">
        <f>ROUND(I195*H195,2)</f>
        <v>0</v>
      </c>
      <c r="K195" s="188" t="s">
        <v>127</v>
      </c>
      <c r="L195" s="39"/>
      <c r="M195" s="193" t="s">
        <v>1</v>
      </c>
      <c r="N195" s="194" t="s">
        <v>41</v>
      </c>
      <c r="O195" s="71"/>
      <c r="P195" s="195">
        <f>O195*H195</f>
        <v>0</v>
      </c>
      <c r="Q195" s="195">
        <v>0</v>
      </c>
      <c r="R195" s="195">
        <f>Q195*H195</f>
        <v>0</v>
      </c>
      <c r="S195" s="195">
        <v>0.109</v>
      </c>
      <c r="T195" s="196">
        <f>S195*H195</f>
        <v>1.131311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212</v>
      </c>
      <c r="AT195" s="197" t="s">
        <v>123</v>
      </c>
      <c r="AU195" s="197" t="s">
        <v>86</v>
      </c>
      <c r="AY195" s="17" t="s">
        <v>121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7" t="s">
        <v>84</v>
      </c>
      <c r="BK195" s="198">
        <f>ROUND(I195*H195,2)</f>
        <v>0</v>
      </c>
      <c r="BL195" s="17" t="s">
        <v>212</v>
      </c>
      <c r="BM195" s="197" t="s">
        <v>243</v>
      </c>
    </row>
    <row r="196" spans="1:65" s="14" customFormat="1" ht="10.199999999999999">
      <c r="B196" s="221"/>
      <c r="C196" s="222"/>
      <c r="D196" s="201" t="s">
        <v>130</v>
      </c>
      <c r="E196" s="223" t="s">
        <v>1</v>
      </c>
      <c r="F196" s="224" t="s">
        <v>238</v>
      </c>
      <c r="G196" s="222"/>
      <c r="H196" s="223" t="s">
        <v>1</v>
      </c>
      <c r="I196" s="225"/>
      <c r="J196" s="222"/>
      <c r="K196" s="222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130</v>
      </c>
      <c r="AU196" s="230" t="s">
        <v>86</v>
      </c>
      <c r="AV196" s="14" t="s">
        <v>84</v>
      </c>
      <c r="AW196" s="14" t="s">
        <v>32</v>
      </c>
      <c r="AX196" s="14" t="s">
        <v>76</v>
      </c>
      <c r="AY196" s="230" t="s">
        <v>121</v>
      </c>
    </row>
    <row r="197" spans="1:65" s="13" customFormat="1" ht="10.199999999999999">
      <c r="B197" s="199"/>
      <c r="C197" s="200"/>
      <c r="D197" s="201" t="s">
        <v>130</v>
      </c>
      <c r="E197" s="202" t="s">
        <v>1</v>
      </c>
      <c r="F197" s="203" t="s">
        <v>244</v>
      </c>
      <c r="G197" s="200"/>
      <c r="H197" s="204">
        <v>10.379</v>
      </c>
      <c r="I197" s="205"/>
      <c r="J197" s="200"/>
      <c r="K197" s="200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130</v>
      </c>
      <c r="AU197" s="210" t="s">
        <v>86</v>
      </c>
      <c r="AV197" s="13" t="s">
        <v>86</v>
      </c>
      <c r="AW197" s="13" t="s">
        <v>32</v>
      </c>
      <c r="AX197" s="13" t="s">
        <v>84</v>
      </c>
      <c r="AY197" s="210" t="s">
        <v>121</v>
      </c>
    </row>
    <row r="198" spans="1:65" s="2" customFormat="1" ht="24.15" customHeight="1">
      <c r="A198" s="34"/>
      <c r="B198" s="35"/>
      <c r="C198" s="186" t="s">
        <v>7</v>
      </c>
      <c r="D198" s="186" t="s">
        <v>123</v>
      </c>
      <c r="E198" s="187" t="s">
        <v>245</v>
      </c>
      <c r="F198" s="188" t="s">
        <v>246</v>
      </c>
      <c r="G198" s="189" t="s">
        <v>126</v>
      </c>
      <c r="H198" s="190">
        <v>10.379</v>
      </c>
      <c r="I198" s="191"/>
      <c r="J198" s="192">
        <f>ROUND(I198*H198,2)</f>
        <v>0</v>
      </c>
      <c r="K198" s="188" t="s">
        <v>127</v>
      </c>
      <c r="L198" s="39"/>
      <c r="M198" s="193" t="s">
        <v>1</v>
      </c>
      <c r="N198" s="194" t="s">
        <v>41</v>
      </c>
      <c r="O198" s="71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212</v>
      </c>
      <c r="AT198" s="197" t="s">
        <v>123</v>
      </c>
      <c r="AU198" s="197" t="s">
        <v>86</v>
      </c>
      <c r="AY198" s="17" t="s">
        <v>121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84</v>
      </c>
      <c r="BK198" s="198">
        <f>ROUND(I198*H198,2)</f>
        <v>0</v>
      </c>
      <c r="BL198" s="17" t="s">
        <v>212</v>
      </c>
      <c r="BM198" s="197" t="s">
        <v>247</v>
      </c>
    </row>
    <row r="199" spans="1:65" s="14" customFormat="1" ht="10.199999999999999">
      <c r="B199" s="221"/>
      <c r="C199" s="222"/>
      <c r="D199" s="201" t="s">
        <v>130</v>
      </c>
      <c r="E199" s="223" t="s">
        <v>1</v>
      </c>
      <c r="F199" s="224" t="s">
        <v>238</v>
      </c>
      <c r="G199" s="222"/>
      <c r="H199" s="223" t="s">
        <v>1</v>
      </c>
      <c r="I199" s="225"/>
      <c r="J199" s="222"/>
      <c r="K199" s="222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130</v>
      </c>
      <c r="AU199" s="230" t="s">
        <v>86</v>
      </c>
      <c r="AV199" s="14" t="s">
        <v>84</v>
      </c>
      <c r="AW199" s="14" t="s">
        <v>32</v>
      </c>
      <c r="AX199" s="14" t="s">
        <v>76</v>
      </c>
      <c r="AY199" s="230" t="s">
        <v>121</v>
      </c>
    </row>
    <row r="200" spans="1:65" s="13" customFormat="1" ht="10.199999999999999">
      <c r="B200" s="199"/>
      <c r="C200" s="200"/>
      <c r="D200" s="201" t="s">
        <v>130</v>
      </c>
      <c r="E200" s="202" t="s">
        <v>1</v>
      </c>
      <c r="F200" s="203" t="s">
        <v>244</v>
      </c>
      <c r="G200" s="200"/>
      <c r="H200" s="204">
        <v>10.379</v>
      </c>
      <c r="I200" s="205"/>
      <c r="J200" s="200"/>
      <c r="K200" s="200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130</v>
      </c>
      <c r="AU200" s="210" t="s">
        <v>86</v>
      </c>
      <c r="AV200" s="13" t="s">
        <v>86</v>
      </c>
      <c r="AW200" s="13" t="s">
        <v>32</v>
      </c>
      <c r="AX200" s="13" t="s">
        <v>84</v>
      </c>
      <c r="AY200" s="210" t="s">
        <v>121</v>
      </c>
    </row>
    <row r="201" spans="1:65" s="2" customFormat="1" ht="24.15" customHeight="1">
      <c r="A201" s="34"/>
      <c r="B201" s="35"/>
      <c r="C201" s="186" t="s">
        <v>248</v>
      </c>
      <c r="D201" s="186" t="s">
        <v>123</v>
      </c>
      <c r="E201" s="187" t="s">
        <v>249</v>
      </c>
      <c r="F201" s="188" t="s">
        <v>250</v>
      </c>
      <c r="G201" s="189" t="s">
        <v>215</v>
      </c>
      <c r="H201" s="190">
        <v>4.3840000000000003</v>
      </c>
      <c r="I201" s="191"/>
      <c r="J201" s="192">
        <f>ROUND(I201*H201,2)</f>
        <v>0</v>
      </c>
      <c r="K201" s="188" t="s">
        <v>127</v>
      </c>
      <c r="L201" s="39"/>
      <c r="M201" s="193" t="s">
        <v>1</v>
      </c>
      <c r="N201" s="194" t="s">
        <v>41</v>
      </c>
      <c r="O201" s="71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212</v>
      </c>
      <c r="AT201" s="197" t="s">
        <v>123</v>
      </c>
      <c r="AU201" s="197" t="s">
        <v>86</v>
      </c>
      <c r="AY201" s="17" t="s">
        <v>121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7" t="s">
        <v>84</v>
      </c>
      <c r="BK201" s="198">
        <f>ROUND(I201*H201,2)</f>
        <v>0</v>
      </c>
      <c r="BL201" s="17" t="s">
        <v>212</v>
      </c>
      <c r="BM201" s="197" t="s">
        <v>251</v>
      </c>
    </row>
    <row r="202" spans="1:65" s="12" customFormat="1" ht="22.8" customHeight="1">
      <c r="B202" s="170"/>
      <c r="C202" s="171"/>
      <c r="D202" s="172" t="s">
        <v>75</v>
      </c>
      <c r="E202" s="184" t="s">
        <v>252</v>
      </c>
      <c r="F202" s="184" t="s">
        <v>253</v>
      </c>
      <c r="G202" s="171"/>
      <c r="H202" s="171"/>
      <c r="I202" s="174"/>
      <c r="J202" s="185">
        <f>BK202</f>
        <v>0</v>
      </c>
      <c r="K202" s="171"/>
      <c r="L202" s="176"/>
      <c r="M202" s="177"/>
      <c r="N202" s="178"/>
      <c r="O202" s="178"/>
      <c r="P202" s="179">
        <f>SUM(P203:P206)</f>
        <v>0</v>
      </c>
      <c r="Q202" s="178"/>
      <c r="R202" s="179">
        <f>SUM(R203:R206)</f>
        <v>1.0164E-3</v>
      </c>
      <c r="S202" s="178"/>
      <c r="T202" s="180">
        <f>SUM(T203:T206)</f>
        <v>1.4519999999999999E-3</v>
      </c>
      <c r="AR202" s="181" t="s">
        <v>86</v>
      </c>
      <c r="AT202" s="182" t="s">
        <v>75</v>
      </c>
      <c r="AU202" s="182" t="s">
        <v>84</v>
      </c>
      <c r="AY202" s="181" t="s">
        <v>121</v>
      </c>
      <c r="BK202" s="183">
        <f>SUM(BK203:BK206)</f>
        <v>0</v>
      </c>
    </row>
    <row r="203" spans="1:65" s="2" customFormat="1" ht="24.15" customHeight="1">
      <c r="A203" s="34"/>
      <c r="B203" s="35"/>
      <c r="C203" s="186" t="s">
        <v>254</v>
      </c>
      <c r="D203" s="186" t="s">
        <v>123</v>
      </c>
      <c r="E203" s="187" t="s">
        <v>255</v>
      </c>
      <c r="F203" s="188" t="s">
        <v>256</v>
      </c>
      <c r="G203" s="189" t="s">
        <v>126</v>
      </c>
      <c r="H203" s="190">
        <v>48.4</v>
      </c>
      <c r="I203" s="191"/>
      <c r="J203" s="192">
        <f>ROUND(I203*H203,2)</f>
        <v>0</v>
      </c>
      <c r="K203" s="188" t="s">
        <v>1</v>
      </c>
      <c r="L203" s="39"/>
      <c r="M203" s="193" t="s">
        <v>1</v>
      </c>
      <c r="N203" s="194" t="s">
        <v>41</v>
      </c>
      <c r="O203" s="71"/>
      <c r="P203" s="195">
        <f>O203*H203</f>
        <v>0</v>
      </c>
      <c r="Q203" s="195">
        <v>0</v>
      </c>
      <c r="R203" s="195">
        <f>Q203*H203</f>
        <v>0</v>
      </c>
      <c r="S203" s="195">
        <v>3.0000000000000001E-5</v>
      </c>
      <c r="T203" s="196">
        <f>S203*H203</f>
        <v>1.4519999999999999E-3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212</v>
      </c>
      <c r="AT203" s="197" t="s">
        <v>123</v>
      </c>
      <c r="AU203" s="197" t="s">
        <v>86</v>
      </c>
      <c r="AY203" s="17" t="s">
        <v>121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7" t="s">
        <v>84</v>
      </c>
      <c r="BK203" s="198">
        <f>ROUND(I203*H203,2)</f>
        <v>0</v>
      </c>
      <c r="BL203" s="17" t="s">
        <v>212</v>
      </c>
      <c r="BM203" s="197" t="s">
        <v>257</v>
      </c>
    </row>
    <row r="204" spans="1:65" s="13" customFormat="1" ht="10.199999999999999">
      <c r="B204" s="199"/>
      <c r="C204" s="200"/>
      <c r="D204" s="201" t="s">
        <v>130</v>
      </c>
      <c r="E204" s="202" t="s">
        <v>1</v>
      </c>
      <c r="F204" s="203" t="s">
        <v>258</v>
      </c>
      <c r="G204" s="200"/>
      <c r="H204" s="204">
        <v>48.4</v>
      </c>
      <c r="I204" s="205"/>
      <c r="J204" s="200"/>
      <c r="K204" s="200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130</v>
      </c>
      <c r="AU204" s="210" t="s">
        <v>86</v>
      </c>
      <c r="AV204" s="13" t="s">
        <v>86</v>
      </c>
      <c r="AW204" s="13" t="s">
        <v>32</v>
      </c>
      <c r="AX204" s="13" t="s">
        <v>84</v>
      </c>
      <c r="AY204" s="210" t="s">
        <v>121</v>
      </c>
    </row>
    <row r="205" spans="1:65" s="2" customFormat="1" ht="16.5" customHeight="1">
      <c r="A205" s="34"/>
      <c r="B205" s="35"/>
      <c r="C205" s="211" t="s">
        <v>259</v>
      </c>
      <c r="D205" s="211" t="s">
        <v>132</v>
      </c>
      <c r="E205" s="212" t="s">
        <v>260</v>
      </c>
      <c r="F205" s="213" t="s">
        <v>261</v>
      </c>
      <c r="G205" s="214" t="s">
        <v>126</v>
      </c>
      <c r="H205" s="215">
        <v>50.82</v>
      </c>
      <c r="I205" s="216"/>
      <c r="J205" s="217">
        <f>ROUND(I205*H205,2)</f>
        <v>0</v>
      </c>
      <c r="K205" s="213" t="s">
        <v>127</v>
      </c>
      <c r="L205" s="218"/>
      <c r="M205" s="219" t="s">
        <v>1</v>
      </c>
      <c r="N205" s="220" t="s">
        <v>41</v>
      </c>
      <c r="O205" s="71"/>
      <c r="P205" s="195">
        <f>O205*H205</f>
        <v>0</v>
      </c>
      <c r="Q205" s="195">
        <v>2.0000000000000002E-5</v>
      </c>
      <c r="R205" s="195">
        <f>Q205*H205</f>
        <v>1.0164E-3</v>
      </c>
      <c r="S205" s="195">
        <v>0</v>
      </c>
      <c r="T205" s="19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230</v>
      </c>
      <c r="AT205" s="197" t="s">
        <v>132</v>
      </c>
      <c r="AU205" s="197" t="s">
        <v>86</v>
      </c>
      <c r="AY205" s="17" t="s">
        <v>121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7" t="s">
        <v>84</v>
      </c>
      <c r="BK205" s="198">
        <f>ROUND(I205*H205,2)</f>
        <v>0</v>
      </c>
      <c r="BL205" s="17" t="s">
        <v>212</v>
      </c>
      <c r="BM205" s="197" t="s">
        <v>262</v>
      </c>
    </row>
    <row r="206" spans="1:65" s="13" customFormat="1" ht="10.199999999999999">
      <c r="B206" s="199"/>
      <c r="C206" s="200"/>
      <c r="D206" s="201" t="s">
        <v>130</v>
      </c>
      <c r="E206" s="200"/>
      <c r="F206" s="203" t="s">
        <v>263</v>
      </c>
      <c r="G206" s="200"/>
      <c r="H206" s="204">
        <v>50.82</v>
      </c>
      <c r="I206" s="205"/>
      <c r="J206" s="200"/>
      <c r="K206" s="200"/>
      <c r="L206" s="206"/>
      <c r="M206" s="242"/>
      <c r="N206" s="243"/>
      <c r="O206" s="243"/>
      <c r="P206" s="243"/>
      <c r="Q206" s="243"/>
      <c r="R206" s="243"/>
      <c r="S206" s="243"/>
      <c r="T206" s="244"/>
      <c r="AT206" s="210" t="s">
        <v>130</v>
      </c>
      <c r="AU206" s="210" t="s">
        <v>86</v>
      </c>
      <c r="AV206" s="13" t="s">
        <v>86</v>
      </c>
      <c r="AW206" s="13" t="s">
        <v>4</v>
      </c>
      <c r="AX206" s="13" t="s">
        <v>84</v>
      </c>
      <c r="AY206" s="210" t="s">
        <v>121</v>
      </c>
    </row>
    <row r="207" spans="1:65" s="2" customFormat="1" ht="6.9" customHeight="1">
      <c r="A207" s="34"/>
      <c r="B207" s="54"/>
      <c r="C207" s="55"/>
      <c r="D207" s="55"/>
      <c r="E207" s="55"/>
      <c r="F207" s="55"/>
      <c r="G207" s="55"/>
      <c r="H207" s="55"/>
      <c r="I207" s="55"/>
      <c r="J207" s="55"/>
      <c r="K207" s="55"/>
      <c r="L207" s="39"/>
      <c r="M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</row>
  </sheetData>
  <sheetProtection algorithmName="SHA-512" hashValue="PbUhMLO8Jy+d1jcdWNHZBh/9epqeKzCcBCGvZ94C1Bfn7vmi62XhhqNefAphtia1FAcGRAvyyDmi+sUYUPybZg==" saltValue="dUka3GTkXfJB8EdP9HMu981Z+Y0OJ5qUtY0a1gPsZT2PnI0ORbupuYMFq6VuMpoQx1Iz/6T2OljHbePhdKS89g==" spinCount="100000" sheet="1" objects="1" scenarios="1" formatColumns="0" formatRows="0" autoFilter="0"/>
  <autoFilter ref="C122:K206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701 - Třetí etapa - 22,2m</vt:lpstr>
      <vt:lpstr>'Rekapitulace stavby'!Názvy_tisku</vt:lpstr>
      <vt:lpstr>'SO 701 - Třetí etapa - 22,2m'!Názvy_tisku</vt:lpstr>
      <vt:lpstr>'Rekapitulace stavby'!Oblast_tisku</vt:lpstr>
      <vt:lpstr>'SO 701 - Třetí etapa - 22,2m'!Oblast_tisku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Kosáková</dc:creator>
  <cp:lastModifiedBy>Admin</cp:lastModifiedBy>
  <dcterms:created xsi:type="dcterms:W3CDTF">2025-02-28T06:06:26Z</dcterms:created>
  <dcterms:modified xsi:type="dcterms:W3CDTF">2025-03-05T07:38:57Z</dcterms:modified>
</cp:coreProperties>
</file>